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8205" activeTab="1"/>
  </bookViews>
  <sheets>
    <sheet name="титульный + 1,2разделы" sheetId="1" r:id="rId1"/>
    <sheet name="раздел III" sheetId="2" r:id="rId2"/>
  </sheets>
  <externalReferences>
    <externalReference r:id="rId5"/>
  </externalReferences>
  <definedNames>
    <definedName name="год">#REF!+#REF!+#REF!+#REF!</definedName>
    <definedName name="ИТОГО">#REF!+#REF!+#REF!</definedName>
    <definedName name="квартал">SUM(#REF!)</definedName>
    <definedName name="мц">'[1]ШКОЛЫ'!A65535+'[1]ШКОЛЫ'!A65536+'[1]ШКОЛЫ'!A65510+'[1]ШКОЛЫ'!A65514+'[1]ШКОЛЫ'!A65515+'[1]ШКОЛЫ'!A65516+'[1]ШКОЛЫ'!A65534+'[1]ШКОЛЫ'!A65517+'[1]ШКОЛЫ'!A65518+'[1]ШКОЛЫ'!A65519+'[1]ШКОЛЫ'!A65520+'[1]ШКОЛЫ'!A65521+'[1]ШКОЛЫ'!A65522+'[1]ШКОЛЫ'!A65523+'[1]ШКОЛЫ'!A65524+'[1]ШКОЛЫ'!A65525+'[1]ШКОЛЫ'!A65526+'[1]ШКОЛЫ'!A65527+'[1]ШКОЛЫ'!A65528+'[1]ШКОЛЫ'!A65529+'[1]ШКОЛЫ'!A65530+'[1]ШКОЛЫ'!A65531+'[1]ШКОЛЫ'!A65532+'[1]ШКОЛЫ'!A65533</definedName>
    <definedName name="_xlnm.Print_Area" localSheetId="1">'раздел III'!$A$1:$N$610</definedName>
    <definedName name="_xlnm.Print_Area" localSheetId="0">'титульный + 1,2разделы'!$A$1:$H$152</definedName>
    <definedName name="отклонения">#REF!-#REF!</definedName>
    <definedName name="пит">'[1]ШКОЛЫ'!A65535+'[1]ШКОЛЫ'!A65536+'[1]ШКОЛЫ'!A65510+'[1]ШКОЛЫ'!A65514+'[1]ШКОЛЫ'!A65515+'[1]ШКОЛЫ'!A65516+'[1]ШКОЛЫ'!A65534+'[1]ШКОЛЫ'!A65517+'[1]ШКОЛЫ'!A65518+'[1]ШКОЛЫ'!A65519+'[1]ШКОЛЫ'!A65520+'[1]ШКОЛЫ'!A65521+'[1]ШКОЛЫ'!A65522+'[1]ШКОЛЫ'!A65523+'[1]ШКОЛЫ'!A65524+'[1]ШКОЛЫ'!A65525+'[1]ШКОЛЫ'!A65526+'[1]ШКОЛЫ'!A65527+'[1]ШКОЛЫ'!A65528+'[1]ШКОЛЫ'!A65529+'[1]ШКОЛЫ'!A65530+'[1]ШКОЛЫ'!A65531+'[1]ШКОЛЫ'!A65532+'[1]ШКОЛЫ'!A65533</definedName>
    <definedName name="школы">#REF!+#REF!+#REF!+#REF!+#REF!</definedName>
  </definedNames>
  <calcPr fullCalcOnLoad="1"/>
</workbook>
</file>

<file path=xl/sharedStrings.xml><?xml version="1.0" encoding="utf-8"?>
<sst xmlns="http://schemas.openxmlformats.org/spreadsheetml/2006/main" count="839" uniqueCount="276">
  <si>
    <t>КОДЫ</t>
  </si>
  <si>
    <t>Форма по КФД</t>
  </si>
  <si>
    <t>Дата</t>
  </si>
  <si>
    <t>по ОКПО</t>
  </si>
  <si>
    <t>ИНН / КПП</t>
  </si>
  <si>
    <t>по ОКЕИ</t>
  </si>
  <si>
    <t xml:space="preserve">I.  Сведения о деятельности муниципального учреждения </t>
  </si>
  <si>
    <t>1.3. Перечень услуг (работ), осуществляемых на платной основе:</t>
  </si>
  <si>
    <t>в том числе:</t>
  </si>
  <si>
    <t xml:space="preserve"> в том числе:</t>
  </si>
  <si>
    <t>Наименование показателя</t>
  </si>
  <si>
    <t>Сумма</t>
  </si>
  <si>
    <t>из них:</t>
  </si>
  <si>
    <t>в том числе</t>
  </si>
  <si>
    <t>операции по лицевым счетам, открытым в департаменте финансов мэрии</t>
  </si>
  <si>
    <t xml:space="preserve">операции по счетам, открытым в кредитных организациях 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</si>
  <si>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</si>
  <si>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</si>
  <si>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</si>
  <si>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муниципального задания, всего: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</si>
  <si>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</si>
  <si>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</si>
  <si>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</si>
  <si>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в том числе по источникам выплат:</t>
  </si>
  <si>
    <t>1. Субсидии на выполнение муниципального задания, всего:</t>
  </si>
  <si>
    <t>Оплата труда и начисления на выплаты по оплате труда, всего:</t>
  </si>
  <si>
    <t>Заработная плата</t>
  </si>
  <si>
    <t xml:space="preserve">Прочие выплаты 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</si>
  <si>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</si>
  <si>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</si>
  <si>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</si>
  <si>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</si>
  <si>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</si>
  <si>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</si>
  <si>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</si>
  <si>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</si>
  <si>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</si>
  <si>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</si>
  <si>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</si>
  <si>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</si>
  <si>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</si>
  <si>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</si>
  <si>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Справочно:</t>
  </si>
  <si>
    <t>Исполнитель</t>
  </si>
  <si>
    <t>Главный бухгалтер</t>
  </si>
  <si>
    <t>1.1. Цели деятельности муниципального учреждения:</t>
  </si>
  <si>
    <t>1.2. Виды деятельности муниципального учреждения:</t>
  </si>
  <si>
    <t>Увеличение стоимости ценных бумаг, кроме акций и иных форм участия в капитале</t>
  </si>
  <si>
    <t>теплоснабжение</t>
  </si>
  <si>
    <t>электроэнергия</t>
  </si>
  <si>
    <t>налог на имущество</t>
  </si>
  <si>
    <t>транспортный налог</t>
  </si>
  <si>
    <t>5.Поступления от иной приносящей доход деятельности, всего:</t>
  </si>
  <si>
    <t>вывоз жидких бытовых отходов</t>
  </si>
  <si>
    <t xml:space="preserve">прочие </t>
  </si>
  <si>
    <t>(наименование должности лица, согласующего документ)</t>
  </si>
  <si>
    <t>(подпись)       (расшифровка подписи)</t>
  </si>
  <si>
    <t>СОГЛАСОВАНО</t>
  </si>
  <si>
    <t>УТВЕРЖДАЮ</t>
  </si>
  <si>
    <t>Единица измерения: руб. (с точностью до второго десятичного знака)</t>
  </si>
  <si>
    <t xml:space="preserve">Наименование органа, осуществляющего функции главного распорядителя бюджетных средств: </t>
  </si>
  <si>
    <t>Адрес фактического местонахождения муниципального учреждения:</t>
  </si>
  <si>
    <t>II. Показатели финансового состояния муниципального учреждения</t>
  </si>
  <si>
    <t>№ п/п</t>
  </si>
  <si>
    <t>Нефинансовые активы, всего: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</si>
  <si>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</si>
  <si>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Общая балансовая стоимость недвижимого муниципального  имущества, всего: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</si>
  <si>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</si>
  <si>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приносящей доход деятельности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</si>
  <si>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</si>
  <si>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всего:</t>
  </si>
  <si>
    <t>Наименование муниципального учреждения: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</si>
  <si>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</si>
  <si>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</si>
  <si>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всего:</t>
  </si>
  <si>
    <t>Дебиторская задолженность по доходам, полученным за счет средств бюджета городского округа Тольятти</t>
  </si>
  <si>
    <t>Дебиторская задолженность по выданным авансам, полученным за счет средств бюджета городского округа Тольятти,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</si>
  <si>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</si>
  <si>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</si>
  <si>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</si>
  <si>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</si>
  <si>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</si>
  <si>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</si>
  <si>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</si>
  <si>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</si>
  <si>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</si>
  <si>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</si>
  <si>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Дебиторская задолженность по выданным авансам за счет доходов, полученных от приносящей доход деятельности, всего: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</si>
  <si>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</si>
  <si>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 бюджета городского округа Тольятти, всего: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</si>
  <si>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</si>
  <si>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</si>
  <si>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</si>
  <si>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</si>
  <si>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</si>
  <si>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</si>
  <si>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</si>
  <si>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</si>
  <si>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</si>
  <si>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</si>
  <si>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</si>
  <si>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</si>
  <si>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</si>
  <si>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</si>
  <si>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</si>
  <si>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</si>
  <si>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</si>
  <si>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</si>
  <si>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</si>
  <si>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</si>
  <si>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</si>
  <si>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</si>
  <si>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</si>
  <si>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</si>
  <si>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</si>
  <si>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</si>
  <si>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</si>
  <si>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</si>
  <si>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</si>
  <si>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</si>
  <si>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</si>
  <si>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</si>
  <si>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</si>
  <si>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</si>
  <si>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</si>
  <si>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</si>
  <si>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</t>
  </si>
  <si>
    <t>2.3.1</t>
  </si>
  <si>
    <t>2.3.2</t>
  </si>
  <si>
    <t>2.3.3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</si>
  <si>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</si>
  <si>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</si>
  <si>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</si>
  <si>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</si>
  <si>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</si>
  <si>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</si>
  <si>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</si>
  <si>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</si>
  <si>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</si>
  <si>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</si>
  <si>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</si>
  <si>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</si>
  <si>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</si>
  <si>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</si>
  <si>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</si>
  <si>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3.3</t>
  </si>
  <si>
    <t>III. Показатели по поступлениям и выплатам муниципального учреждения</t>
  </si>
  <si>
    <t>Код по бюджетной классификации сектора государственного управления</t>
  </si>
  <si>
    <t>…</t>
  </si>
  <si>
    <t>Целевые субсидии, всего: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</si>
  <si>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</si>
  <si>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Оплата работ, услуг, всего:</t>
  </si>
  <si>
    <t xml:space="preserve">газ </t>
  </si>
  <si>
    <t>водоснабжение, водоотведение</t>
  </si>
  <si>
    <t>сброс сточных вод и загрязняющих веществ</t>
  </si>
  <si>
    <t>Безвозмездные перечисления организациям, всего:</t>
  </si>
  <si>
    <t>Социальное обеспечение, всего:</t>
  </si>
  <si>
    <t>Прочие расходы, всего:</t>
  </si>
  <si>
    <t>Коммунальные услуги, всего:</t>
  </si>
  <si>
    <t>налог на землю</t>
  </si>
  <si>
    <t>плата за загрязнение окружающей среды</t>
  </si>
  <si>
    <t>Поступление финансовых активов, всего:</t>
  </si>
  <si>
    <t>Поступление нефинансовых активов, всего:</t>
  </si>
  <si>
    <t>2. Целевые субсидии, всего:</t>
  </si>
  <si>
    <t>….</t>
  </si>
  <si>
    <t>Субсидии на капитальные вложения, всего:</t>
  </si>
  <si>
    <t>3. Субсидии на капитальные вложения, всего:</t>
  </si>
  <si>
    <t>4. 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</si>
  <si>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в том числе по поступлениям:</t>
  </si>
  <si>
    <t>4.2</t>
  </si>
  <si>
    <t>Объем публичных обязательств, всего:</t>
  </si>
  <si>
    <t>Средства во временном распоряжении, всего:</t>
  </si>
  <si>
    <t>(подпись)</t>
  </si>
  <si>
    <t>(расшифровка подписи)</t>
  </si>
  <si>
    <t>Код
субсидии</t>
  </si>
  <si>
    <t>по выданным авансам на арендную плату</t>
  </si>
  <si>
    <t>2.2.11</t>
  </si>
  <si>
    <t>по арендной плате</t>
  </si>
  <si>
    <t>3.2.14</t>
  </si>
  <si>
    <t>(наименование должности лица, утверждающего документ)</t>
  </si>
  <si>
    <t>Директор МБУДО СДЮСШОР № 4 "Шахматы"</t>
  </si>
  <si>
    <t xml:space="preserve">                                      Г.Р. Салахова</t>
  </si>
  <si>
    <t>" _____ " ________________ 2015 г.</t>
  </si>
  <si>
    <t>тел.: 27-02-37</t>
  </si>
  <si>
    <t>План финансово-хозяйственной деятельности на 2015 год</t>
  </si>
  <si>
    <t>Управление физической культуры и спорта мэрии городского округа Тольятти</t>
  </si>
  <si>
    <t>445029 РФ, Самарская область, город Тольятти, ул.Революционная, 11</t>
  </si>
  <si>
    <t>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</t>
  </si>
  <si>
    <t>* обеспечение отдыха обучающихся в каникулярный период;</t>
  </si>
  <si>
    <t>* разработка методической, теоретической, справочной, информационной документации.</t>
  </si>
  <si>
    <t>* деятельность в области спортивно-оздоровительных комплексов, лечебно-воспитательных и диагностических кабинетов, реабилитационных комплексов;</t>
  </si>
  <si>
    <t>О.В. Зайцева</t>
  </si>
  <si>
    <t xml:space="preserve">муниципальное бюджетное учреждение дополнительного образования  специализированная </t>
  </si>
  <si>
    <t>Тольятти (МБУДО СДЮСШОР № 4 "Шахматы")</t>
  </si>
  <si>
    <t xml:space="preserve">детско-юношеская спортивная школа олимпийского резерва № 4 "Шахматы" городского округа </t>
  </si>
  <si>
    <t xml:space="preserve"> 6323069628 / 632101001</t>
  </si>
  <si>
    <t>1.4. Общая балансовая стоимость недвижимого муниципального имущества на дату составления Плана, всего:    20 492 025,28</t>
  </si>
  <si>
    <t xml:space="preserve"> - закрепленного собственником имущества за учреждением на праве оперативного управления:                            20 492 025,28</t>
  </si>
  <si>
    <t xml:space="preserve"> - приобретенного учреждением за счет выделенных собственником имущества учреждения средств:                            -</t>
  </si>
  <si>
    <t xml:space="preserve"> - приобретенного учреждением за счет доходов, полученных от иной приносящей доход деятельности:                          -</t>
  </si>
  <si>
    <t>-</t>
  </si>
  <si>
    <t>Субсидия на выполнение муниципального задания</t>
  </si>
  <si>
    <t>Доходы, поступающие от выполнения услуг</t>
  </si>
  <si>
    <t>Целевые взносы от юридических и физических лиц</t>
  </si>
  <si>
    <t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</t>
  </si>
  <si>
    <t>Средства, поступающие от арендаторов</t>
  </si>
  <si>
    <t>Средства от прочих поступающих доходов</t>
  </si>
  <si>
    <t>1.5.  Общая балансовая стоимость движимого муниципального имущества на дату составления Плана, всего:       3 696 431,22</t>
  </si>
  <si>
    <t>Услуга №1 Обучение по дополнительным общеобразовательным программам физкультурно-спортивной направленности по видам спорта</t>
  </si>
  <si>
    <t>Стимулирующие субсидии на повышение заработной платы педагогических работников организаций дополнительного образования за счет областного бюджета</t>
  </si>
  <si>
    <t>Субсидия на ежемесячные доплаты матерям (или другим родственникам, фактически осуществляющим уход за ребенком), находящимся в отпуске по уходу за ребенком до достижения им возраста 1,5 лет и состоящим в трудовых отношениях на условиях трудового договора с Учреждением</t>
  </si>
  <si>
    <t>Субсидия на ежемесячные компенсационные выплаты матерям (или другим родственникам, фактически осуществляющим уход за ребенком), находящимся в отпуске по уходу за ребенком до достижения им возраста 3 лет и состоящим в трудовых отношениях на условиях трудового договора с Учреждением</t>
  </si>
  <si>
    <t>Субсидия в рамках реализации утвержденной муниципальной программы "Об энергосбережении и повышении энергетической эффективности в городском округе Тольятти на 2014-2016 г.г."</t>
  </si>
  <si>
    <t>Субсидия в рамках реализации муниципальной программы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</si>
  <si>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>Субсидия на реализацию мероприятий в рамках  муниципальной  программы  "Обеспечение пожарной безопасности на объектах муниципальной собственности городского округа Тольятти на 2014-2016 гг."</t>
  </si>
  <si>
    <t>услуга №1</t>
  </si>
  <si>
    <t>Доходы, поступающие от аренды</t>
  </si>
  <si>
    <t>Поступления от арендаторов на возмещение коммунальных и эксплуатационных услуг</t>
  </si>
  <si>
    <t>Поступления от страховых организаций по договорам</t>
  </si>
  <si>
    <t>Целевые поступления от юридических и физических лиц</t>
  </si>
  <si>
    <t xml:space="preserve">  </t>
  </si>
  <si>
    <t>Остатки субсидий на муниципальное задание, полученных в прошлом отчетном периоде (средства бюджета городского округа)</t>
  </si>
  <si>
    <t>5.1. Поступления от страховых организаций по договорам</t>
  </si>
  <si>
    <t>5.2. Целевые поступления от юридических и физических лиц</t>
  </si>
  <si>
    <t>5.3. Поступления от арендаторов на возмещение коммунальных и эксплуатационных услуг</t>
  </si>
  <si>
    <t>5.4. Доходы, поступающие от аренды</t>
  </si>
  <si>
    <t>5.5. Средства от прочих поступающих доходов</t>
  </si>
  <si>
    <t>Приложение №1 к Порядку составления и утверждения плана финансово-хозяйственной деятельности муниципальных учреждений городского округа Тольятти утвержденное Постановлением от 22.01.2015 г. № 132-п/1</t>
  </si>
  <si>
    <t>Работа № 6 Проведение муниципальных официальных физкультурных и спортивных мероприятий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</si>
  <si>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создание условий для популяризации физической культуры и спорта на территории городского округа Тольятти;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</si>
  <si>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образовательная деятельность по дополнительным общеобразовательным программам;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</si>
  <si>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осуществление спортивной подготовки;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</si>
  <si>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</si>
  <si>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</si>
  <si>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</si>
  <si>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оказание услуг по обучению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 : "шахматы";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</si>
  <si>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спортивная подготовка по виду спорта: "шахматы";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</si>
  <si>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деятельность в области физической культуры и спорта;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</si>
  <si>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организация и проведение на территории городского округа Тольятти физкультурных и спортивных мероприятий;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</si>
  <si>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проведение муниципальных официальных физкультурных и спортивных мероприятий;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</si>
  <si>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</si>
  <si>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</si>
  <si>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</si>
  <si>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деятельность по организации отдыха и развлечений;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</si>
  <si>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физкультурно-оздоровительная деятельность, реализация физкультурно-оздоровительной и спортивной продукции;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</si>
  <si>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</si>
  <si>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проведение мероприятий по повышению квалификации тренеров и судей;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</si>
  <si>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организация изготовления официальной и наградной атрибутики с символикой, эмблемы, флаги, вымпела, товарного знака;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</si>
  <si>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</si>
  <si>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создание и организацию работы спортивных секций, групп физкультурно-оздоровительной направленности (фитнес клубы, тренажерный зал);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</si>
  <si>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организация показов кинофильмов;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</si>
  <si>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доходы от спортивной базы (реализация путевок);</t>
    </r>
  </si>
  <si>
    <r>
      <rPr>
        <b/>
        <sz val="12"/>
        <color indexed="10"/>
        <rFont val="Times New Roman"/>
        <family val="1"/>
      </rPr>
      <t xml:space="preserve">* </t>
    </r>
    <r>
      <rPr>
        <sz val="12"/>
        <color indexed="10"/>
        <rFont val="Times New Roman"/>
        <family val="1"/>
      </rPr>
      <t>иные источники доходов, не запрещенные действующим законодательством РФ;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</si>
  <si>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реализация билетов на спортивно-массовые мероприятия;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</si>
  <si>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услуги по ремонту спортивно-технического оборудования и инвентаря;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</si>
  <si>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прокат спортивного снаряжения, инвентаря, оборудования, оргтехники, бытовых изделий;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</si>
  <si>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</si>
  <si>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  </r>
  </si>
  <si>
    <t xml:space="preserve"> - балансовая стоимость особо ценного движимого имущества:                                                                                            3 120 118,47</t>
  </si>
  <si>
    <t>Всего 2016г.</t>
  </si>
  <si>
    <t>Всего 2015г.</t>
  </si>
  <si>
    <t>Всего 2017г.</t>
  </si>
  <si>
    <t>СВОД ПО КОСГУ</t>
  </si>
  <si>
    <t>КОСГУ</t>
  </si>
  <si>
    <t>ОТКЛОНЕНИЯ</t>
  </si>
  <si>
    <t>всего выплаты</t>
  </si>
  <si>
    <t>Прочие расходы</t>
  </si>
  <si>
    <r>
      <t>"_____</t>
    </r>
    <r>
      <rPr>
        <sz val="14"/>
        <color indexed="8"/>
        <rFont val="Times New Roman"/>
        <family val="1"/>
      </rPr>
      <t>" ___________ 2015г.</t>
    </r>
  </si>
  <si>
    <t xml:space="preserve">                                        Л.В. Бакулина</t>
  </si>
  <si>
    <t>Заместитель руководителя управления физической культуры и спорта мэрии городского округа Тольятти</t>
  </si>
  <si>
    <t>09 апреля 2015г</t>
  </si>
  <si>
    <t xml:space="preserve">Услуга №1 Обучение по дополнительным общеобразовательным программам физкультурно-спортивной направленности по видам спорта
</t>
  </si>
  <si>
    <t>Обучение по дополнительным общеобразовательным программам физкультурно-спортивной направленности по видам спорта, в том числе:</t>
  </si>
  <si>
    <t>№ __________</t>
  </si>
  <si>
    <t>только 4</t>
  </si>
  <si>
    <t>" 25 " июня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</si>
</sst>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.00_ ;\-#,##0.00\ "/>
    <numFmt numFmtId="168" formatCode="0.000"/>
    <numFmt numFmtId="169" formatCode="#,##0.00_р_."/>
    <numFmt numFmtId="170" formatCode="[$-FC19]d\ mmmm\ yyyy\ &quot;г.&quot;"/>
    <numFmt numFmtId="171" formatCode="[$-419]d\ mmm\ yy;@"/>
  </numFmts>
  <fonts count="7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0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top" wrapText="1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" fontId="61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 vertical="top" wrapText="1"/>
    </xf>
    <xf numFmtId="0" fontId="64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0" fillId="0" borderId="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6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4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4" fontId="0" fillId="0" borderId="0" xfId="0" applyNumberFormat="1" applyAlignment="1">
      <alignment/>
    </xf>
    <xf numFmtId="0" fontId="4" fillId="33" borderId="0" xfId="0" applyFont="1" applyFill="1" applyAlignment="1">
      <alignment vertical="top" wrapText="1"/>
    </xf>
    <xf numFmtId="4" fontId="65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43" fontId="4" fillId="0" borderId="12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34" borderId="15" xfId="0" applyFont="1" applyFill="1" applyBorder="1" applyAlignment="1">
      <alignment horizontal="center" vertical="top" wrapText="1"/>
    </xf>
    <xf numFmtId="43" fontId="9" fillId="34" borderId="15" xfId="0" applyNumberFormat="1" applyFont="1" applyFill="1" applyBorder="1" applyAlignment="1">
      <alignment vertical="top" wrapText="1"/>
    </xf>
    <xf numFmtId="0" fontId="6" fillId="34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43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6" fillId="34" borderId="16" xfId="0" applyFont="1" applyFill="1" applyBorder="1" applyAlignment="1">
      <alignment horizontal="center" vertical="top" wrapText="1"/>
    </xf>
    <xf numFmtId="43" fontId="6" fillId="34" borderId="16" xfId="0" applyNumberFormat="1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4" fillId="0" borderId="17" xfId="0" applyFont="1" applyBorder="1" applyAlignment="1">
      <alignment horizontal="center" vertical="top" wrapText="1"/>
    </xf>
    <xf numFmtId="43" fontId="4" fillId="0" borderId="17" xfId="0" applyNumberFormat="1" applyFont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43" fontId="4" fillId="3" borderId="11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/>
    </xf>
    <xf numFmtId="0" fontId="4" fillId="0" borderId="13" xfId="0" applyFont="1" applyBorder="1" applyAlignment="1">
      <alignment horizontal="center" vertical="top" wrapText="1"/>
    </xf>
    <xf numFmtId="43" fontId="4" fillId="0" borderId="13" xfId="0" applyNumberFormat="1" applyFont="1" applyBorder="1" applyAlignment="1">
      <alignment vertical="top" wrapText="1"/>
    </xf>
    <xf numFmtId="0" fontId="4" fillId="35" borderId="13" xfId="0" applyFont="1" applyFill="1" applyBorder="1" applyAlignment="1">
      <alignment horizontal="center" vertical="top" wrapText="1"/>
    </xf>
    <xf numFmtId="43" fontId="4" fillId="35" borderId="13" xfId="0" applyNumberFormat="1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43" fontId="4" fillId="35" borderId="17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43" fontId="4" fillId="4" borderId="11" xfId="0" applyNumberFormat="1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 wrapText="1"/>
    </xf>
    <xf numFmtId="43" fontId="4" fillId="5" borderId="11" xfId="0" applyNumberFormat="1" applyFont="1" applyFill="1" applyBorder="1" applyAlignment="1">
      <alignment vertical="top" wrapText="1"/>
    </xf>
    <xf numFmtId="0" fontId="4" fillId="5" borderId="0" xfId="0" applyFont="1" applyFill="1" applyAlignment="1">
      <alignment/>
    </xf>
    <xf numFmtId="0" fontId="4" fillId="6" borderId="11" xfId="0" applyFont="1" applyFill="1" applyBorder="1" applyAlignment="1">
      <alignment horizontal="center" vertical="top" wrapText="1"/>
    </xf>
    <xf numFmtId="43" fontId="4" fillId="6" borderId="11" xfId="0" applyNumberFormat="1" applyFont="1" applyFill="1" applyBorder="1" applyAlignment="1">
      <alignment vertical="top" wrapText="1"/>
    </xf>
    <xf numFmtId="0" fontId="6" fillId="36" borderId="16" xfId="0" applyFont="1" applyFill="1" applyBorder="1" applyAlignment="1">
      <alignment horizontal="center" vertical="top" wrapText="1"/>
    </xf>
    <xf numFmtId="43" fontId="6" fillId="36" borderId="16" xfId="0" applyNumberFormat="1" applyFont="1" applyFill="1" applyBorder="1" applyAlignment="1">
      <alignment vertical="top" wrapText="1"/>
    </xf>
    <xf numFmtId="0" fontId="6" fillId="36" borderId="0" xfId="0" applyFont="1" applyFill="1" applyAlignment="1">
      <alignment/>
    </xf>
    <xf numFmtId="4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/>
    </xf>
    <xf numFmtId="43" fontId="9" fillId="3" borderId="16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0" fontId="4" fillId="0" borderId="13" xfId="0" applyFont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 wrapText="1"/>
    </xf>
    <xf numFmtId="43" fontId="6" fillId="35" borderId="13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43" fontId="6" fillId="0" borderId="11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43" fontId="6" fillId="0" borderId="16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43" fontId="8" fillId="0" borderId="13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/>
    </xf>
    <xf numFmtId="43" fontId="4" fillId="0" borderId="16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43" fontId="6" fillId="0" borderId="13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43" fontId="4" fillId="0" borderId="11" xfId="0" applyNumberFormat="1" applyFont="1" applyBorder="1" applyAlignment="1">
      <alignment vertical="top" wrapText="1"/>
    </xf>
    <xf numFmtId="43" fontId="6" fillId="35" borderId="10" xfId="0" applyNumberFormat="1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center" vertical="top" wrapText="1"/>
    </xf>
    <xf numFmtId="0" fontId="4" fillId="37" borderId="12" xfId="0" applyFont="1" applyFill="1" applyBorder="1" applyAlignment="1">
      <alignment horizontal="center" vertical="top"/>
    </xf>
    <xf numFmtId="43" fontId="4" fillId="37" borderId="12" xfId="0" applyNumberFormat="1" applyFont="1" applyFill="1" applyBorder="1" applyAlignment="1">
      <alignment vertical="top" wrapText="1"/>
    </xf>
    <xf numFmtId="0" fontId="4" fillId="37" borderId="0" xfId="0" applyFont="1" applyFill="1" applyAlignment="1">
      <alignment/>
    </xf>
    <xf numFmtId="0" fontId="4" fillId="0" borderId="15" xfId="0" applyFont="1" applyBorder="1" applyAlignment="1">
      <alignment horizontal="center" vertical="top"/>
    </xf>
    <xf numFmtId="43" fontId="4" fillId="0" borderId="15" xfId="0" applyNumberFormat="1" applyFont="1" applyBorder="1" applyAlignment="1">
      <alignment vertical="top" wrapText="1"/>
    </xf>
    <xf numFmtId="0" fontId="4" fillId="37" borderId="15" xfId="0" applyFont="1" applyFill="1" applyBorder="1" applyAlignment="1">
      <alignment horizontal="center" vertical="top"/>
    </xf>
    <xf numFmtId="43" fontId="4" fillId="37" borderId="15" xfId="0" applyNumberFormat="1" applyFont="1" applyFill="1" applyBorder="1" applyAlignment="1">
      <alignment vertical="top" wrapText="1"/>
    </xf>
    <xf numFmtId="0" fontId="8" fillId="5" borderId="10" xfId="0" applyFont="1" applyFill="1" applyBorder="1" applyAlignment="1">
      <alignment horizontal="center" vertical="top" wrapText="1"/>
    </xf>
    <xf numFmtId="43" fontId="4" fillId="5" borderId="10" xfId="0" applyNumberFormat="1" applyFont="1" applyFill="1" applyBorder="1" applyAlignment="1">
      <alignment vertical="top" wrapText="1"/>
    </xf>
    <xf numFmtId="0" fontId="8" fillId="6" borderId="16" xfId="0" applyFont="1" applyFill="1" applyBorder="1" applyAlignment="1">
      <alignment horizontal="center" vertical="top" wrapText="1"/>
    </xf>
    <xf numFmtId="43" fontId="4" fillId="6" borderId="16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43" fontId="4" fillId="36" borderId="11" xfId="0" applyNumberFormat="1" applyFont="1" applyFill="1" applyBorder="1" applyAlignment="1">
      <alignment vertical="top" wrapText="1"/>
    </xf>
    <xf numFmtId="0" fontId="4" fillId="36" borderId="0" xfId="0" applyFont="1" applyFill="1" applyAlignment="1">
      <alignment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center" wrapText="1"/>
    </xf>
    <xf numFmtId="43" fontId="4" fillId="34" borderId="0" xfId="0" applyNumberFormat="1" applyFont="1" applyFill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 wrapText="1"/>
    </xf>
    <xf numFmtId="43" fontId="4" fillId="0" borderId="19" xfId="0" applyNumberFormat="1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6" fillId="3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3" fontId="4" fillId="34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37" borderId="0" xfId="0" applyFont="1" applyFill="1" applyAlignment="1">
      <alignment horizontal="left"/>
    </xf>
    <xf numFmtId="0" fontId="4" fillId="36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4" fillId="38" borderId="13" xfId="0" applyFont="1" applyFill="1" applyBorder="1" applyAlignment="1">
      <alignment horizontal="center" vertical="top" wrapText="1"/>
    </xf>
    <xf numFmtId="43" fontId="4" fillId="38" borderId="13" xfId="0" applyNumberFormat="1" applyFont="1" applyFill="1" applyBorder="1" applyAlignment="1">
      <alignment vertical="top" wrapText="1"/>
    </xf>
    <xf numFmtId="43" fontId="4" fillId="38" borderId="17" xfId="0" applyNumberFormat="1" applyFont="1" applyFill="1" applyBorder="1" applyAlignment="1">
      <alignment vertical="top" wrapText="1"/>
    </xf>
    <xf numFmtId="0" fontId="4" fillId="38" borderId="0" xfId="0" applyFont="1" applyFill="1" applyAlignment="1">
      <alignment horizontal="left"/>
    </xf>
    <xf numFmtId="0" fontId="4" fillId="38" borderId="0" xfId="0" applyFont="1" applyFill="1" applyAlignment="1">
      <alignment/>
    </xf>
    <xf numFmtId="43" fontId="4" fillId="0" borderId="10" xfId="0" applyNumberFormat="1" applyFont="1" applyBorder="1" applyAlignment="1">
      <alignment/>
    </xf>
    <xf numFmtId="0" fontId="66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1" fillId="0" borderId="18" xfId="0" applyFont="1" applyBorder="1" applyAlignment="1">
      <alignment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66" fillId="0" borderId="0" xfId="0" applyFont="1" applyAlignment="1">
      <alignment horizontal="left" vertical="top" wrapText="1"/>
    </xf>
    <xf numFmtId="169" fontId="66" fillId="0" borderId="0" xfId="0" applyNumberFormat="1" applyFont="1" applyAlignment="1">
      <alignment horizontal="left" vertical="top" wrapText="1"/>
    </xf>
    <xf numFmtId="0" fontId="69" fillId="0" borderId="0" xfId="0" applyFont="1" applyAlignment="1">
      <alignment horizontal="center" vertical="center" wrapText="1"/>
    </xf>
    <xf numFmtId="0" fontId="61" fillId="0" borderId="14" xfId="0" applyFont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11" fillId="38" borderId="0" xfId="0" applyFont="1" applyFill="1" applyAlignment="1">
      <alignment horizontal="left" vertical="top" wrapText="1"/>
    </xf>
    <xf numFmtId="0" fontId="70" fillId="33" borderId="0" xfId="0" applyFont="1" applyFill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61" fillId="0" borderId="2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top" wrapText="1"/>
    </xf>
    <xf numFmtId="43" fontId="16" fillId="0" borderId="31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35" borderId="25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left" vertical="top" wrapText="1"/>
    </xf>
    <xf numFmtId="0" fontId="4" fillId="35" borderId="27" xfId="0" applyFont="1" applyFill="1" applyBorder="1" applyAlignment="1">
      <alignment horizontal="left" vertical="top" wrapText="1"/>
    </xf>
    <xf numFmtId="0" fontId="4" fillId="38" borderId="25" xfId="0" applyFont="1" applyFill="1" applyBorder="1" applyAlignment="1">
      <alignment horizontal="left" vertical="top" wrapText="1"/>
    </xf>
    <xf numFmtId="0" fontId="4" fillId="38" borderId="26" xfId="0" applyFont="1" applyFill="1" applyBorder="1" applyAlignment="1">
      <alignment horizontal="left" vertical="top" wrapText="1"/>
    </xf>
    <xf numFmtId="0" fontId="4" fillId="38" borderId="27" xfId="0" applyFont="1" applyFill="1" applyBorder="1" applyAlignment="1">
      <alignment horizontal="left" vertical="top" wrapText="1"/>
    </xf>
    <xf numFmtId="0" fontId="4" fillId="4" borderId="32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4" fillId="4" borderId="34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 wrapText="1"/>
    </xf>
    <xf numFmtId="0" fontId="4" fillId="5" borderId="34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4" fillId="6" borderId="33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6" fillId="36" borderId="37" xfId="0" applyFont="1" applyFill="1" applyBorder="1" applyAlignment="1">
      <alignment horizontal="left" vertical="top" wrapText="1"/>
    </xf>
    <xf numFmtId="0" fontId="6" fillId="36" borderId="38" xfId="0" applyFont="1" applyFill="1" applyBorder="1" applyAlignment="1">
      <alignment horizontal="left" vertical="top" wrapText="1"/>
    </xf>
    <xf numFmtId="0" fontId="6" fillId="36" borderId="39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6" fillId="3" borderId="32" xfId="0" applyFont="1" applyFill="1" applyBorder="1" applyAlignment="1">
      <alignment horizontal="left" vertical="top" wrapText="1"/>
    </xf>
    <xf numFmtId="0" fontId="6" fillId="3" borderId="33" xfId="0" applyFont="1" applyFill="1" applyBorder="1" applyAlignment="1">
      <alignment horizontal="left" vertical="top" wrapText="1"/>
    </xf>
    <xf numFmtId="0" fontId="6" fillId="3" borderId="34" xfId="0" applyFont="1" applyFill="1" applyBorder="1" applyAlignment="1">
      <alignment horizontal="left" vertical="top" wrapText="1"/>
    </xf>
    <xf numFmtId="0" fontId="6" fillId="35" borderId="31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43" xfId="0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4" borderId="28" xfId="0" applyFont="1" applyFill="1" applyBorder="1" applyAlignment="1">
      <alignment horizontal="left" vertical="top" wrapText="1"/>
    </xf>
    <xf numFmtId="0" fontId="4" fillId="4" borderId="29" xfId="0" applyFont="1" applyFill="1" applyBorder="1" applyAlignment="1">
      <alignment horizontal="left" vertical="top" wrapText="1"/>
    </xf>
    <xf numFmtId="0" fontId="4" fillId="4" borderId="30" xfId="0" applyFont="1" applyFill="1" applyBorder="1" applyAlignment="1">
      <alignment horizontal="left" vertical="top" wrapText="1"/>
    </xf>
    <xf numFmtId="0" fontId="4" fillId="37" borderId="22" xfId="0" applyFont="1" applyFill="1" applyBorder="1" applyAlignment="1">
      <alignment horizontal="left" vertical="top" wrapText="1"/>
    </xf>
    <xf numFmtId="0" fontId="4" fillId="37" borderId="23" xfId="0" applyFont="1" applyFill="1" applyBorder="1" applyAlignment="1">
      <alignment horizontal="left" vertical="top" wrapText="1"/>
    </xf>
    <xf numFmtId="0" fontId="4" fillId="37" borderId="24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37" borderId="35" xfId="0" applyFont="1" applyFill="1" applyBorder="1" applyAlignment="1">
      <alignment horizontal="left" vertical="top" wrapText="1"/>
    </xf>
    <xf numFmtId="0" fontId="4" fillId="37" borderId="18" xfId="0" applyFont="1" applyFill="1" applyBorder="1" applyAlignment="1">
      <alignment horizontal="left" vertical="top" wrapText="1"/>
    </xf>
    <xf numFmtId="0" fontId="4" fillId="37" borderId="36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6" borderId="28" xfId="0" applyFont="1" applyFill="1" applyBorder="1" applyAlignment="1">
      <alignment horizontal="left" vertical="top" wrapText="1"/>
    </xf>
    <xf numFmtId="0" fontId="4" fillId="6" borderId="29" xfId="0" applyFont="1" applyFill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6" borderId="37" xfId="0" applyFont="1" applyFill="1" applyBorder="1" applyAlignment="1">
      <alignment horizontal="left" vertical="top" wrapText="1"/>
    </xf>
    <xf numFmtId="0" fontId="4" fillId="6" borderId="38" xfId="0" applyFont="1" applyFill="1" applyBorder="1" applyAlignment="1">
      <alignment horizontal="left" vertical="top" wrapText="1"/>
    </xf>
    <xf numFmtId="0" fontId="4" fillId="6" borderId="39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ауп" xfId="64"/>
    <cellStyle name="Тысячи_ауп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om809_001\809\&#1055;&#1088;&#1086;&#1075;&#1088;&#1072;&#1084;&#1084;&#1072;\&#1092;&#1080;&#1085;&#1072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4"/>
  <sheetViews>
    <sheetView view="pageBreakPreview" zoomScale="83" zoomScaleNormal="86" zoomScaleSheetLayoutView="83" zoomScalePageLayoutView="0" workbookViewId="0" topLeftCell="A151">
      <selection activeCell="I10" sqref="I10"/>
    </sheetView>
  </sheetViews>
  <sheetFormatPr defaultColWidth="9.140625" defaultRowHeight="15"/>
  <cols>
    <col min="1" max="1" width="12.7109375" style="0" customWidth="1"/>
    <col min="2" max="2" width="24.00390625" style="0" customWidth="1"/>
    <col min="3" max="3" width="22.7109375" style="0" customWidth="1"/>
    <col min="4" max="4" width="43.00390625" style="0" customWidth="1"/>
    <col min="5" max="5" width="12.7109375" style="0" customWidth="1"/>
    <col min="6" max="6" width="17.7109375" style="0" customWidth="1"/>
    <col min="7" max="7" width="11.00390625" style="0" customWidth="1"/>
    <col min="8" max="8" width="20.421875" style="0" customWidth="1"/>
    <col min="9" max="9" width="16.57421875" style="49" customWidth="1"/>
  </cols>
  <sheetData>
    <row r="1" spans="6:8" ht="58.5" customHeight="1">
      <c r="F1" s="170" t="s">
        <v>227</v>
      </c>
      <c r="G1" s="170"/>
      <c r="H1" s="170"/>
    </row>
    <row r="3" spans="1:8" ht="15">
      <c r="A3" s="188" t="s">
        <v>57</v>
      </c>
      <c r="B3" s="188"/>
      <c r="C3" s="188"/>
      <c r="D3" s="4"/>
      <c r="E3" s="4"/>
      <c r="F3" s="188" t="s">
        <v>58</v>
      </c>
      <c r="G3" s="172"/>
      <c r="H3" s="172"/>
    </row>
    <row r="4" spans="1:8" ht="32.25" customHeight="1">
      <c r="A4" s="189" t="s">
        <v>269</v>
      </c>
      <c r="B4" s="189"/>
      <c r="C4" s="189"/>
      <c r="D4" s="4"/>
      <c r="E4" s="4"/>
      <c r="F4" s="189" t="s">
        <v>180</v>
      </c>
      <c r="G4" s="189"/>
      <c r="H4" s="189"/>
    </row>
    <row r="5" spans="1:8" ht="21" customHeight="1">
      <c r="A5" s="190" t="s">
        <v>55</v>
      </c>
      <c r="B5" s="191"/>
      <c r="C5" s="191"/>
      <c r="D5" s="4"/>
      <c r="E5" s="4"/>
      <c r="F5" s="193" t="s">
        <v>179</v>
      </c>
      <c r="G5" s="194"/>
      <c r="H5" s="194"/>
    </row>
    <row r="6" spans="1:8" ht="15" customHeight="1">
      <c r="A6" s="192" t="s">
        <v>268</v>
      </c>
      <c r="B6" s="192"/>
      <c r="C6" s="192"/>
      <c r="D6" s="4"/>
      <c r="E6" s="4"/>
      <c r="F6" s="195" t="s">
        <v>181</v>
      </c>
      <c r="G6" s="195"/>
      <c r="H6" s="195"/>
    </row>
    <row r="7" spans="1:8" ht="15.75" customHeight="1">
      <c r="A7" s="181" t="s">
        <v>56</v>
      </c>
      <c r="B7" s="182"/>
      <c r="C7" s="181"/>
      <c r="D7" s="6"/>
      <c r="E7" s="6"/>
      <c r="F7" s="181" t="s">
        <v>56</v>
      </c>
      <c r="G7" s="182"/>
      <c r="H7" s="181"/>
    </row>
    <row r="8" spans="1:8" ht="15.75" customHeight="1">
      <c r="A8" s="181" t="s">
        <v>182</v>
      </c>
      <c r="B8" s="182"/>
      <c r="C8" s="182"/>
      <c r="D8" s="6"/>
      <c r="E8" s="6"/>
      <c r="F8" s="183" t="s">
        <v>275</v>
      </c>
      <c r="G8" s="182"/>
      <c r="H8" s="182"/>
    </row>
    <row r="9" spans="1:8" ht="15.75">
      <c r="A9" s="178"/>
      <c r="B9" s="178"/>
      <c r="C9" s="178"/>
      <c r="D9" s="179"/>
      <c r="E9" s="179"/>
      <c r="F9" s="180"/>
      <c r="G9" s="180"/>
      <c r="H9" s="180"/>
    </row>
    <row r="10" spans="1:8" ht="15">
      <c r="A10" s="171" t="s">
        <v>184</v>
      </c>
      <c r="B10" s="172"/>
      <c r="C10" s="172"/>
      <c r="D10" s="172"/>
      <c r="E10" s="172"/>
      <c r="F10" s="172"/>
      <c r="G10" s="172"/>
      <c r="H10" s="172"/>
    </row>
    <row r="11" spans="1:8" ht="15">
      <c r="A11" s="5"/>
      <c r="B11" s="5"/>
      <c r="C11" s="5"/>
      <c r="D11" s="173" t="s">
        <v>273</v>
      </c>
      <c r="E11" s="173"/>
      <c r="F11" s="5"/>
      <c r="G11" s="5"/>
      <c r="H11" s="7" t="s">
        <v>0</v>
      </c>
    </row>
    <row r="12" spans="1:8" ht="24">
      <c r="A12" s="5"/>
      <c r="B12" s="5"/>
      <c r="C12" s="5"/>
      <c r="D12" s="173"/>
      <c r="E12" s="173"/>
      <c r="F12" s="5"/>
      <c r="G12" s="1" t="s">
        <v>1</v>
      </c>
      <c r="H12" s="29"/>
    </row>
    <row r="13" spans="2:8" ht="18.75">
      <c r="B13" s="198" t="s">
        <v>267</v>
      </c>
      <c r="C13" s="198"/>
      <c r="D13" s="198"/>
      <c r="E13" s="198"/>
      <c r="F13" s="198"/>
      <c r="G13" s="1" t="s">
        <v>2</v>
      </c>
      <c r="H13" s="132"/>
    </row>
    <row r="14" spans="1:8" ht="15">
      <c r="A14" s="2"/>
      <c r="B14" s="2"/>
      <c r="C14" s="2"/>
      <c r="D14" s="174"/>
      <c r="E14" s="174"/>
      <c r="F14" s="2"/>
      <c r="G14" s="1"/>
      <c r="H14" s="29"/>
    </row>
    <row r="15" spans="1:8" ht="16.5" customHeight="1">
      <c r="A15" s="176" t="s">
        <v>71</v>
      </c>
      <c r="B15" s="177"/>
      <c r="C15" s="177"/>
      <c r="D15" s="177"/>
      <c r="E15" s="177"/>
      <c r="F15" s="14"/>
      <c r="G15" s="1" t="s">
        <v>3</v>
      </c>
      <c r="H15" s="29">
        <v>13774654</v>
      </c>
    </row>
    <row r="16" spans="1:8" ht="16.5" customHeight="1">
      <c r="A16" s="184" t="s">
        <v>192</v>
      </c>
      <c r="B16" s="184"/>
      <c r="C16" s="184"/>
      <c r="D16" s="184"/>
      <c r="E16" s="184"/>
      <c r="F16" s="184"/>
      <c r="G16" s="28"/>
      <c r="H16" s="29"/>
    </row>
    <row r="17" spans="1:8" ht="16.5" customHeight="1">
      <c r="A17" s="199" t="s">
        <v>194</v>
      </c>
      <c r="B17" s="199"/>
      <c r="C17" s="199"/>
      <c r="D17" s="199"/>
      <c r="E17" s="199"/>
      <c r="F17" s="199"/>
      <c r="G17" s="28"/>
      <c r="H17" s="29"/>
    </row>
    <row r="18" spans="1:8" ht="17.25" customHeight="1">
      <c r="A18" s="184" t="s">
        <v>193</v>
      </c>
      <c r="B18" s="184"/>
      <c r="C18" s="184"/>
      <c r="D18" s="184"/>
      <c r="E18" s="184"/>
      <c r="F18" s="184"/>
      <c r="G18" s="28"/>
      <c r="H18" s="29"/>
    </row>
    <row r="19" spans="1:8" ht="15">
      <c r="A19" s="3"/>
      <c r="B19" s="3"/>
      <c r="C19" s="3"/>
      <c r="D19" s="15"/>
      <c r="E19" s="15"/>
      <c r="F19" s="15"/>
      <c r="G19" s="28"/>
      <c r="H19" s="29"/>
    </row>
    <row r="20" spans="1:8" ht="15">
      <c r="A20" s="3" t="s">
        <v>4</v>
      </c>
      <c r="B20" s="185" t="s">
        <v>195</v>
      </c>
      <c r="C20" s="186"/>
      <c r="D20" s="187"/>
      <c r="E20" s="16"/>
      <c r="F20" s="16"/>
      <c r="G20" s="9"/>
      <c r="H20" s="29"/>
    </row>
    <row r="21" spans="1:8" ht="19.5" customHeight="1">
      <c r="A21" s="176" t="s">
        <v>59</v>
      </c>
      <c r="B21" s="176"/>
      <c r="C21" s="176"/>
      <c r="D21" s="177"/>
      <c r="E21" s="177"/>
      <c r="F21" s="177"/>
      <c r="G21" s="10" t="s">
        <v>5</v>
      </c>
      <c r="H21" s="30">
        <v>383</v>
      </c>
    </row>
    <row r="22" spans="1:8" ht="15" customHeight="1">
      <c r="A22" s="201" t="s">
        <v>60</v>
      </c>
      <c r="B22" s="201"/>
      <c r="C22" s="201"/>
      <c r="D22" s="201"/>
      <c r="E22" s="201"/>
      <c r="F22" s="201"/>
      <c r="G22" s="201"/>
      <c r="H22" s="201"/>
    </row>
    <row r="23" spans="1:8" ht="15">
      <c r="A23" s="203" t="s">
        <v>185</v>
      </c>
      <c r="B23" s="203"/>
      <c r="C23" s="203"/>
      <c r="D23" s="203"/>
      <c r="E23" s="203"/>
      <c r="F23" s="203"/>
      <c r="G23" s="203"/>
      <c r="H23" s="203"/>
    </row>
    <row r="24" spans="1:8" ht="15">
      <c r="A24" s="202"/>
      <c r="B24" s="202"/>
      <c r="C24" s="202"/>
      <c r="D24" s="202"/>
      <c r="E24" s="202"/>
      <c r="F24" s="202"/>
      <c r="G24" s="202"/>
      <c r="H24" s="202"/>
    </row>
    <row r="25" spans="1:8" ht="15" customHeight="1">
      <c r="A25" s="202" t="s">
        <v>61</v>
      </c>
      <c r="B25" s="202"/>
      <c r="C25" s="202"/>
      <c r="D25" s="202"/>
      <c r="E25" s="202"/>
      <c r="F25" s="202"/>
      <c r="G25" s="202"/>
      <c r="H25" s="202"/>
    </row>
    <row r="26" spans="1:8" ht="24" customHeight="1">
      <c r="A26" s="199" t="s">
        <v>186</v>
      </c>
      <c r="B26" s="199"/>
      <c r="C26" s="199"/>
      <c r="D26" s="199"/>
      <c r="E26" s="199"/>
      <c r="F26" s="199"/>
      <c r="G26" s="199"/>
      <c r="H26" s="199"/>
    </row>
    <row r="27" spans="1:8" ht="15">
      <c r="A27" s="36"/>
      <c r="B27" s="36"/>
      <c r="C27" s="35"/>
      <c r="D27" s="36"/>
      <c r="E27" s="36"/>
      <c r="F27" s="36"/>
      <c r="G27" s="36"/>
      <c r="H27" s="36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171" t="s">
        <v>6</v>
      </c>
      <c r="B29" s="171"/>
      <c r="C29" s="171"/>
      <c r="D29" s="171"/>
      <c r="E29" s="171"/>
      <c r="F29" s="171"/>
      <c r="G29" s="171"/>
      <c r="H29" s="171"/>
    </row>
    <row r="30" spans="1:8" ht="19.5" customHeight="1">
      <c r="A30" s="175" t="s">
        <v>45</v>
      </c>
      <c r="B30" s="175"/>
      <c r="C30" s="175"/>
      <c r="D30" s="175"/>
      <c r="E30" s="175"/>
      <c r="F30" s="175"/>
      <c r="G30" s="175"/>
      <c r="H30" s="175"/>
    </row>
    <row r="31" spans="1:12" s="43" customFormat="1" ht="21.75" customHeight="1">
      <c r="A31" s="200" t="s">
        <v>229</v>
      </c>
      <c r="B31" s="200"/>
      <c r="C31" s="200"/>
      <c r="D31" s="200"/>
      <c r="E31" s="200"/>
      <c r="F31" s="200"/>
      <c r="G31" s="200"/>
      <c r="H31" s="200"/>
      <c r="I31" s="50"/>
      <c r="J31" s="41"/>
      <c r="K31" s="41"/>
      <c r="L31" s="42"/>
    </row>
    <row r="32" spans="1:12" s="43" customFormat="1" ht="23.25" customHeight="1">
      <c r="A32" s="200" t="s">
        <v>230</v>
      </c>
      <c r="B32" s="200"/>
      <c r="C32" s="200"/>
      <c r="D32" s="200"/>
      <c r="E32" s="200"/>
      <c r="F32" s="200"/>
      <c r="G32" s="200"/>
      <c r="H32" s="200"/>
      <c r="I32" s="50"/>
      <c r="J32" s="41"/>
      <c r="K32" s="41"/>
      <c r="L32" s="42"/>
    </row>
    <row r="33" spans="1:12" s="43" customFormat="1" ht="18.75" customHeight="1">
      <c r="A33" s="200" t="s">
        <v>231</v>
      </c>
      <c r="B33" s="200"/>
      <c r="C33" s="200"/>
      <c r="D33" s="200"/>
      <c r="E33" s="200"/>
      <c r="F33" s="200"/>
      <c r="G33" s="200"/>
      <c r="H33" s="200"/>
      <c r="I33" s="50"/>
      <c r="J33" s="41"/>
      <c r="K33" s="41"/>
      <c r="L33" s="42"/>
    </row>
    <row r="34" spans="1:12" s="43" customFormat="1" ht="21" customHeight="1">
      <c r="A34" s="200" t="s">
        <v>232</v>
      </c>
      <c r="B34" s="200"/>
      <c r="C34" s="200"/>
      <c r="D34" s="200"/>
      <c r="E34" s="200"/>
      <c r="F34" s="200"/>
      <c r="G34" s="200"/>
      <c r="H34" s="200"/>
      <c r="I34" s="50"/>
      <c r="J34" s="41"/>
      <c r="K34" s="41"/>
      <c r="L34" s="42"/>
    </row>
    <row r="35" spans="1:12" s="43" customFormat="1" ht="36" customHeight="1">
      <c r="A35" s="200" t="s">
        <v>233</v>
      </c>
      <c r="B35" s="200"/>
      <c r="C35" s="200"/>
      <c r="D35" s="200"/>
      <c r="E35" s="200"/>
      <c r="F35" s="200"/>
      <c r="G35" s="200"/>
      <c r="H35" s="200"/>
      <c r="I35" s="50"/>
      <c r="J35" s="41"/>
      <c r="K35" s="41"/>
      <c r="L35" s="42"/>
    </row>
    <row r="36" spans="1:12" s="43" customFormat="1" ht="22.5" customHeight="1">
      <c r="A36" s="200" t="s">
        <v>234</v>
      </c>
      <c r="B36" s="200"/>
      <c r="C36" s="200"/>
      <c r="D36" s="200"/>
      <c r="E36" s="200"/>
      <c r="F36" s="200"/>
      <c r="G36" s="200"/>
      <c r="H36" s="200"/>
      <c r="I36" s="50"/>
      <c r="J36" s="41"/>
      <c r="K36" s="41"/>
      <c r="L36" s="42"/>
    </row>
    <row r="37" spans="1:8" ht="21.75" customHeight="1">
      <c r="A37" s="175" t="s">
        <v>46</v>
      </c>
      <c r="B37" s="175"/>
      <c r="C37" s="175"/>
      <c r="D37" s="175"/>
      <c r="E37" s="175"/>
      <c r="F37" s="175"/>
      <c r="G37" s="175"/>
      <c r="H37" s="175"/>
    </row>
    <row r="38" spans="1:12" s="43" customFormat="1" ht="33.75" customHeight="1">
      <c r="A38" s="200" t="s">
        <v>235</v>
      </c>
      <c r="B38" s="200"/>
      <c r="C38" s="200"/>
      <c r="D38" s="200"/>
      <c r="E38" s="200"/>
      <c r="F38" s="200"/>
      <c r="G38" s="200"/>
      <c r="H38" s="200"/>
      <c r="I38" s="50"/>
      <c r="J38" s="41"/>
      <c r="K38" s="41"/>
      <c r="L38" s="42"/>
    </row>
    <row r="39" spans="1:12" s="43" customFormat="1" ht="17.25" customHeight="1">
      <c r="A39" s="204" t="s">
        <v>236</v>
      </c>
      <c r="B39" s="204"/>
      <c r="C39" s="204"/>
      <c r="D39" s="204"/>
      <c r="E39" s="204"/>
      <c r="F39" s="204"/>
      <c r="G39" s="204"/>
      <c r="H39" s="204"/>
      <c r="I39" s="50"/>
      <c r="J39" s="41"/>
      <c r="K39" s="41"/>
      <c r="L39" s="42"/>
    </row>
    <row r="40" spans="1:12" s="43" customFormat="1" ht="23.25" customHeight="1">
      <c r="A40" s="200" t="s">
        <v>237</v>
      </c>
      <c r="B40" s="200"/>
      <c r="C40" s="200"/>
      <c r="D40" s="200"/>
      <c r="E40" s="200"/>
      <c r="F40" s="200"/>
      <c r="G40" s="200"/>
      <c r="H40" s="200"/>
      <c r="I40" s="50"/>
      <c r="J40" s="41"/>
      <c r="K40" s="41"/>
      <c r="L40" s="42"/>
    </row>
    <row r="41" spans="1:12" s="43" customFormat="1" ht="18.75" customHeight="1">
      <c r="A41" s="200" t="s">
        <v>238</v>
      </c>
      <c r="B41" s="200"/>
      <c r="C41" s="200"/>
      <c r="D41" s="200"/>
      <c r="E41" s="200"/>
      <c r="F41" s="200"/>
      <c r="G41" s="200"/>
      <c r="H41" s="200"/>
      <c r="I41" s="50"/>
      <c r="J41" s="41"/>
      <c r="K41" s="41"/>
      <c r="L41" s="42"/>
    </row>
    <row r="42" spans="1:12" s="43" customFormat="1" ht="18.75" customHeight="1">
      <c r="A42" s="200" t="s">
        <v>239</v>
      </c>
      <c r="B42" s="200"/>
      <c r="C42" s="200"/>
      <c r="D42" s="200"/>
      <c r="E42" s="200"/>
      <c r="F42" s="200"/>
      <c r="G42" s="200"/>
      <c r="H42" s="200"/>
      <c r="I42" s="50"/>
      <c r="J42" s="41"/>
      <c r="K42" s="41"/>
      <c r="L42" s="42"/>
    </row>
    <row r="43" spans="1:12" s="43" customFormat="1" ht="34.5" customHeight="1">
      <c r="A43" s="200" t="s">
        <v>240</v>
      </c>
      <c r="B43" s="200"/>
      <c r="C43" s="200"/>
      <c r="D43" s="200"/>
      <c r="E43" s="200"/>
      <c r="F43" s="200"/>
      <c r="G43" s="200"/>
      <c r="H43" s="200"/>
      <c r="I43" s="50"/>
      <c r="J43" s="41"/>
      <c r="K43" s="41"/>
      <c r="L43" s="42"/>
    </row>
    <row r="44" spans="1:12" s="43" customFormat="1" ht="31.5" customHeight="1">
      <c r="A44" s="200" t="s">
        <v>241</v>
      </c>
      <c r="B44" s="200"/>
      <c r="C44" s="200"/>
      <c r="D44" s="200"/>
      <c r="E44" s="200"/>
      <c r="F44" s="200"/>
      <c r="G44" s="200"/>
      <c r="H44" s="200"/>
      <c r="I44" s="50"/>
      <c r="J44" s="41"/>
      <c r="K44" s="41"/>
      <c r="L44" s="42"/>
    </row>
    <row r="45" spans="1:12" s="43" customFormat="1" ht="35.25" customHeight="1">
      <c r="A45" s="200" t="s">
        <v>242</v>
      </c>
      <c r="B45" s="200"/>
      <c r="C45" s="200"/>
      <c r="D45" s="200"/>
      <c r="E45" s="200"/>
      <c r="F45" s="200"/>
      <c r="G45" s="200"/>
      <c r="H45" s="200"/>
      <c r="I45" s="50"/>
      <c r="J45" s="41"/>
      <c r="K45" s="41"/>
      <c r="L45" s="42"/>
    </row>
    <row r="46" spans="1:12" s="43" customFormat="1" ht="33.75" customHeight="1">
      <c r="A46" s="200" t="s">
        <v>187</v>
      </c>
      <c r="B46" s="200"/>
      <c r="C46" s="200"/>
      <c r="D46" s="200"/>
      <c r="E46" s="200"/>
      <c r="F46" s="200"/>
      <c r="G46" s="200"/>
      <c r="H46" s="200"/>
      <c r="I46" s="50"/>
      <c r="J46" s="41"/>
      <c r="K46" s="41"/>
      <c r="L46" s="42"/>
    </row>
    <row r="47" spans="1:12" s="43" customFormat="1" ht="16.5" customHeight="1">
      <c r="A47" s="200" t="s">
        <v>188</v>
      </c>
      <c r="B47" s="200"/>
      <c r="C47" s="200"/>
      <c r="D47" s="200"/>
      <c r="E47" s="200"/>
      <c r="F47" s="200"/>
      <c r="G47" s="200"/>
      <c r="H47" s="200"/>
      <c r="I47" s="50"/>
      <c r="J47" s="41"/>
      <c r="K47" s="41"/>
      <c r="L47" s="42"/>
    </row>
    <row r="48" spans="1:12" s="43" customFormat="1" ht="17.25" customHeight="1">
      <c r="A48" s="200" t="s">
        <v>189</v>
      </c>
      <c r="B48" s="200"/>
      <c r="C48" s="200"/>
      <c r="D48" s="200"/>
      <c r="E48" s="200"/>
      <c r="F48" s="200"/>
      <c r="G48" s="200"/>
      <c r="H48" s="200"/>
      <c r="I48" s="50"/>
      <c r="J48" s="41"/>
      <c r="K48" s="41"/>
      <c r="L48" s="42"/>
    </row>
    <row r="49" spans="1:8" ht="15.75" customHeight="1">
      <c r="A49" s="175" t="s">
        <v>7</v>
      </c>
      <c r="B49" s="175"/>
      <c r="C49" s="175"/>
      <c r="D49" s="175"/>
      <c r="E49" s="175"/>
      <c r="F49" s="175"/>
      <c r="G49" s="175"/>
      <c r="H49" s="175"/>
    </row>
    <row r="50" spans="1:12" s="43" customFormat="1" ht="16.5" customHeight="1">
      <c r="A50" s="200" t="s">
        <v>243</v>
      </c>
      <c r="B50" s="200"/>
      <c r="C50" s="200"/>
      <c r="D50" s="200"/>
      <c r="E50" s="200"/>
      <c r="F50" s="200"/>
      <c r="G50" s="200"/>
      <c r="H50" s="200"/>
      <c r="I50" s="50"/>
      <c r="J50" s="41"/>
      <c r="K50" s="41"/>
      <c r="L50" s="42"/>
    </row>
    <row r="51" spans="1:12" s="43" customFormat="1" ht="22.5" customHeight="1">
      <c r="A51" s="200" t="s">
        <v>244</v>
      </c>
      <c r="B51" s="200"/>
      <c r="C51" s="200"/>
      <c r="D51" s="200"/>
      <c r="E51" s="200"/>
      <c r="F51" s="200"/>
      <c r="G51" s="200"/>
      <c r="H51" s="200"/>
      <c r="I51" s="50"/>
      <c r="J51" s="41"/>
      <c r="K51" s="41"/>
      <c r="L51" s="42"/>
    </row>
    <row r="52" spans="1:12" s="43" customFormat="1" ht="36" customHeight="1">
      <c r="A52" s="200" t="s">
        <v>245</v>
      </c>
      <c r="B52" s="200"/>
      <c r="C52" s="200"/>
      <c r="D52" s="200"/>
      <c r="E52" s="200"/>
      <c r="F52" s="200"/>
      <c r="G52" s="200"/>
      <c r="H52" s="200"/>
      <c r="I52" s="50"/>
      <c r="J52" s="41"/>
      <c r="K52" s="41"/>
      <c r="L52" s="42"/>
    </row>
    <row r="53" spans="1:12" s="43" customFormat="1" ht="21" customHeight="1">
      <c r="A53" s="200" t="s">
        <v>190</v>
      </c>
      <c r="B53" s="200"/>
      <c r="C53" s="200"/>
      <c r="D53" s="200"/>
      <c r="E53" s="200"/>
      <c r="F53" s="200"/>
      <c r="G53" s="200"/>
      <c r="H53" s="200"/>
      <c r="I53" s="50"/>
      <c r="J53" s="41"/>
      <c r="K53" s="41"/>
      <c r="L53" s="42"/>
    </row>
    <row r="54" spans="1:12" s="43" customFormat="1" ht="17.25" customHeight="1">
      <c r="A54" s="200" t="s">
        <v>246</v>
      </c>
      <c r="B54" s="200"/>
      <c r="C54" s="200"/>
      <c r="D54" s="200"/>
      <c r="E54" s="200"/>
      <c r="F54" s="200"/>
      <c r="G54" s="200"/>
      <c r="H54" s="200"/>
      <c r="I54" s="50"/>
      <c r="J54" s="41"/>
      <c r="K54" s="41"/>
      <c r="L54" s="42"/>
    </row>
    <row r="55" spans="1:12" s="43" customFormat="1" ht="18.75" customHeight="1">
      <c r="A55" s="200" t="s">
        <v>247</v>
      </c>
      <c r="B55" s="200"/>
      <c r="C55" s="200"/>
      <c r="D55" s="200"/>
      <c r="E55" s="200"/>
      <c r="F55" s="200"/>
      <c r="G55" s="200"/>
      <c r="H55" s="200"/>
      <c r="I55" s="50"/>
      <c r="J55" s="41"/>
      <c r="K55" s="41"/>
      <c r="L55" s="42"/>
    </row>
    <row r="56" spans="1:12" s="43" customFormat="1" ht="32.25" customHeight="1">
      <c r="A56" s="200" t="s">
        <v>248</v>
      </c>
      <c r="B56" s="200"/>
      <c r="C56" s="200"/>
      <c r="D56" s="200"/>
      <c r="E56" s="200"/>
      <c r="F56" s="200"/>
      <c r="G56" s="200"/>
      <c r="H56" s="200"/>
      <c r="I56" s="50"/>
      <c r="J56" s="41"/>
      <c r="K56" s="41"/>
      <c r="L56" s="42"/>
    </row>
    <row r="57" spans="1:12" s="43" customFormat="1" ht="18" customHeight="1">
      <c r="A57" s="200" t="s">
        <v>249</v>
      </c>
      <c r="B57" s="200"/>
      <c r="C57" s="200"/>
      <c r="D57" s="200"/>
      <c r="E57" s="200"/>
      <c r="F57" s="200"/>
      <c r="G57" s="200"/>
      <c r="H57" s="200"/>
      <c r="I57" s="50"/>
      <c r="J57" s="41"/>
      <c r="K57" s="41"/>
      <c r="L57" s="42"/>
    </row>
    <row r="58" spans="1:12" s="43" customFormat="1" ht="19.5" customHeight="1">
      <c r="A58" s="200" t="s">
        <v>250</v>
      </c>
      <c r="B58" s="200"/>
      <c r="C58" s="200"/>
      <c r="D58" s="200"/>
      <c r="E58" s="200"/>
      <c r="F58" s="200"/>
      <c r="G58" s="200"/>
      <c r="H58" s="200"/>
      <c r="I58" s="50"/>
      <c r="J58" s="41"/>
      <c r="K58" s="41"/>
      <c r="L58" s="42"/>
    </row>
    <row r="59" spans="1:12" s="43" customFormat="1" ht="19.5" customHeight="1">
      <c r="A59" s="200" t="s">
        <v>251</v>
      </c>
      <c r="B59" s="200"/>
      <c r="C59" s="200"/>
      <c r="D59" s="200"/>
      <c r="E59" s="200"/>
      <c r="F59" s="200"/>
      <c r="G59" s="200"/>
      <c r="H59" s="200"/>
      <c r="I59" s="50"/>
      <c r="J59" s="41"/>
      <c r="K59" s="41"/>
      <c r="L59" s="42"/>
    </row>
    <row r="60" spans="1:12" s="47" customFormat="1" ht="18.75" customHeight="1" hidden="1">
      <c r="A60" s="205" t="s">
        <v>252</v>
      </c>
      <c r="B60" s="205"/>
      <c r="C60" s="205"/>
      <c r="D60" s="205"/>
      <c r="E60" s="205"/>
      <c r="F60" s="205"/>
      <c r="G60" s="205"/>
      <c r="H60" s="205"/>
      <c r="I60" s="51"/>
      <c r="J60" s="45"/>
      <c r="K60" s="45"/>
      <c r="L60" s="46"/>
    </row>
    <row r="61" spans="1:12" s="43" customFormat="1" ht="18.75" customHeight="1">
      <c r="A61" s="200" t="s">
        <v>253</v>
      </c>
      <c r="B61" s="200"/>
      <c r="C61" s="200"/>
      <c r="D61" s="200"/>
      <c r="E61" s="200"/>
      <c r="F61" s="200"/>
      <c r="G61" s="200"/>
      <c r="H61" s="200"/>
      <c r="I61" s="50"/>
      <c r="J61" s="41"/>
      <c r="K61" s="41"/>
      <c r="L61" s="42"/>
    </row>
    <row r="62" spans="1:12" s="43" customFormat="1" ht="18.75" customHeight="1">
      <c r="A62" s="200" t="s">
        <v>254</v>
      </c>
      <c r="B62" s="200"/>
      <c r="C62" s="200"/>
      <c r="D62" s="200"/>
      <c r="E62" s="200"/>
      <c r="F62" s="200"/>
      <c r="G62" s="200"/>
      <c r="H62" s="200"/>
      <c r="I62" s="50"/>
      <c r="J62" s="41"/>
      <c r="K62" s="41"/>
      <c r="L62" s="42"/>
    </row>
    <row r="63" spans="1:12" s="43" customFormat="1" ht="18.75" customHeight="1">
      <c r="A63" s="200" t="s">
        <v>255</v>
      </c>
      <c r="B63" s="200"/>
      <c r="C63" s="200"/>
      <c r="D63" s="200"/>
      <c r="E63" s="200"/>
      <c r="F63" s="200"/>
      <c r="G63" s="200"/>
      <c r="H63" s="200"/>
      <c r="I63" s="50"/>
      <c r="J63" s="41"/>
      <c r="K63" s="41"/>
      <c r="L63" s="42"/>
    </row>
    <row r="64" spans="1:12" s="43" customFormat="1" ht="36.75" customHeight="1">
      <c r="A64" s="200" t="s">
        <v>256</v>
      </c>
      <c r="B64" s="200"/>
      <c r="C64" s="200"/>
      <c r="D64" s="200"/>
      <c r="E64" s="200"/>
      <c r="F64" s="200"/>
      <c r="G64" s="200"/>
      <c r="H64" s="200"/>
      <c r="I64" s="50"/>
      <c r="J64" s="41"/>
      <c r="K64" s="41"/>
      <c r="L64" s="42"/>
    </row>
    <row r="65" spans="1:12" s="43" customFormat="1" ht="36" customHeight="1">
      <c r="A65" s="200" t="s">
        <v>257</v>
      </c>
      <c r="B65" s="200"/>
      <c r="C65" s="200"/>
      <c r="D65" s="200"/>
      <c r="E65" s="200"/>
      <c r="F65" s="200"/>
      <c r="G65" s="200"/>
      <c r="H65" s="200"/>
      <c r="I65" s="50"/>
      <c r="J65" s="41"/>
      <c r="K65" s="41"/>
      <c r="L65" s="42"/>
    </row>
    <row r="66" spans="1:8" ht="15" customHeight="1">
      <c r="A66" s="169" t="s">
        <v>196</v>
      </c>
      <c r="B66" s="169"/>
      <c r="C66" s="169"/>
      <c r="D66" s="169"/>
      <c r="E66" s="169"/>
      <c r="F66" s="169"/>
      <c r="G66" s="169"/>
      <c r="H66" s="169"/>
    </row>
    <row r="67" spans="1:8" ht="15.75" customHeight="1">
      <c r="A67" s="169" t="s">
        <v>8</v>
      </c>
      <c r="B67" s="169"/>
      <c r="C67" s="169"/>
      <c r="D67" s="169"/>
      <c r="E67" s="169"/>
      <c r="F67" s="169"/>
      <c r="G67" s="169"/>
      <c r="H67" s="169"/>
    </row>
    <row r="68" spans="1:8" ht="15" customHeight="1">
      <c r="A68" s="169" t="s">
        <v>197</v>
      </c>
      <c r="B68" s="169"/>
      <c r="C68" s="169"/>
      <c r="D68" s="169"/>
      <c r="E68" s="169"/>
      <c r="F68" s="169"/>
      <c r="G68" s="169"/>
      <c r="H68" s="169"/>
    </row>
    <row r="69" spans="1:8" ht="15" customHeight="1">
      <c r="A69" s="169" t="s">
        <v>198</v>
      </c>
      <c r="B69" s="169"/>
      <c r="C69" s="169"/>
      <c r="D69" s="169"/>
      <c r="E69" s="169"/>
      <c r="F69" s="169"/>
      <c r="G69" s="169"/>
      <c r="H69" s="169"/>
    </row>
    <row r="70" spans="1:8" ht="15" customHeight="1">
      <c r="A70" s="169" t="s">
        <v>199</v>
      </c>
      <c r="B70" s="169"/>
      <c r="C70" s="169"/>
      <c r="D70" s="169"/>
      <c r="E70" s="169"/>
      <c r="F70" s="169"/>
      <c r="G70" s="169"/>
      <c r="H70" s="169"/>
    </row>
    <row r="71" spans="1:8" ht="15" customHeight="1">
      <c r="A71" s="196" t="s">
        <v>207</v>
      </c>
      <c r="B71" s="196"/>
      <c r="C71" s="196"/>
      <c r="D71" s="196"/>
      <c r="E71" s="196"/>
      <c r="F71" s="196"/>
      <c r="G71" s="196"/>
      <c r="H71" s="196"/>
    </row>
    <row r="72" spans="1:8" ht="15.75" customHeight="1">
      <c r="A72" s="169" t="s">
        <v>9</v>
      </c>
      <c r="B72" s="169"/>
      <c r="C72" s="169"/>
      <c r="D72" s="169"/>
      <c r="E72" s="169"/>
      <c r="F72" s="169"/>
      <c r="G72" s="169"/>
      <c r="H72" s="169"/>
    </row>
    <row r="73" spans="1:8" ht="15.75" customHeight="1">
      <c r="A73" s="196" t="s">
        <v>258</v>
      </c>
      <c r="B73" s="196"/>
      <c r="C73" s="196"/>
      <c r="D73" s="196"/>
      <c r="E73" s="196"/>
      <c r="F73" s="196"/>
      <c r="G73" s="197"/>
      <c r="H73" s="197"/>
    </row>
    <row r="74" spans="1:9" s="8" customFormat="1" ht="15">
      <c r="A74" s="2"/>
      <c r="B74" s="2"/>
      <c r="C74" s="2"/>
      <c r="D74" s="2"/>
      <c r="E74" s="2"/>
      <c r="F74" s="2"/>
      <c r="G74" s="2"/>
      <c r="H74" s="2"/>
      <c r="I74" s="49"/>
    </row>
    <row r="75" spans="1:8" ht="15" customHeight="1">
      <c r="A75" s="220" t="s">
        <v>62</v>
      </c>
      <c r="B75" s="220"/>
      <c r="C75" s="220"/>
      <c r="D75" s="220"/>
      <c r="E75" s="220"/>
      <c r="F75" s="220"/>
      <c r="G75" s="220"/>
      <c r="H75" s="220"/>
    </row>
    <row r="76" spans="1:8" ht="15" customHeight="1">
      <c r="A76" s="12" t="s">
        <v>63</v>
      </c>
      <c r="B76" s="217" t="s">
        <v>10</v>
      </c>
      <c r="C76" s="218"/>
      <c r="D76" s="218"/>
      <c r="E76" s="218"/>
      <c r="F76" s="218"/>
      <c r="G76" s="219"/>
      <c r="H76" s="11" t="s">
        <v>11</v>
      </c>
    </row>
    <row r="77" spans="1:8" ht="15" customHeight="1">
      <c r="A77" s="18" t="s">
        <v>104</v>
      </c>
      <c r="B77" s="212" t="s">
        <v>64</v>
      </c>
      <c r="C77" s="213"/>
      <c r="D77" s="213"/>
      <c r="E77" s="213"/>
      <c r="F77" s="213"/>
      <c r="G77" s="214"/>
      <c r="H77" s="19">
        <v>24188456.5</v>
      </c>
    </row>
    <row r="78" spans="1:8" ht="15">
      <c r="A78" s="20"/>
      <c r="B78" s="206" t="s">
        <v>12</v>
      </c>
      <c r="C78" s="207"/>
      <c r="D78" s="207"/>
      <c r="E78" s="207"/>
      <c r="F78" s="207"/>
      <c r="G78" s="208"/>
      <c r="H78" s="21"/>
    </row>
    <row r="79" spans="1:8" ht="15" customHeight="1">
      <c r="A79" s="18" t="s">
        <v>105</v>
      </c>
      <c r="B79" s="212" t="s">
        <v>66</v>
      </c>
      <c r="C79" s="213"/>
      <c r="D79" s="213"/>
      <c r="E79" s="213"/>
      <c r="F79" s="213"/>
      <c r="G79" s="214"/>
      <c r="H79" s="22">
        <v>20492025.28</v>
      </c>
    </row>
    <row r="80" spans="1:8" ht="15">
      <c r="A80" s="23"/>
      <c r="B80" s="209" t="s">
        <v>8</v>
      </c>
      <c r="C80" s="210"/>
      <c r="D80" s="210"/>
      <c r="E80" s="210"/>
      <c r="F80" s="210"/>
      <c r="G80" s="211"/>
      <c r="H80" s="24"/>
    </row>
    <row r="81" spans="1:8" ht="21.75" customHeight="1">
      <c r="A81" s="23" t="s">
        <v>106</v>
      </c>
      <c r="B81" s="209" t="s">
        <v>65</v>
      </c>
      <c r="C81" s="210"/>
      <c r="D81" s="210"/>
      <c r="E81" s="210"/>
      <c r="F81" s="210"/>
      <c r="G81" s="211"/>
      <c r="H81" s="25">
        <v>20492025.28</v>
      </c>
    </row>
    <row r="82" spans="1:8" ht="20.25" customHeight="1">
      <c r="A82" s="23" t="s">
        <v>107</v>
      </c>
      <c r="B82" s="209" t="s">
        <v>67</v>
      </c>
      <c r="C82" s="210"/>
      <c r="D82" s="210"/>
      <c r="E82" s="210"/>
      <c r="F82" s="210"/>
      <c r="G82" s="211"/>
      <c r="H82" s="24" t="s">
        <v>200</v>
      </c>
    </row>
    <row r="83" spans="1:8" ht="23.25" customHeight="1">
      <c r="A83" s="23" t="s">
        <v>108</v>
      </c>
      <c r="B83" s="209" t="s">
        <v>68</v>
      </c>
      <c r="C83" s="210"/>
      <c r="D83" s="210"/>
      <c r="E83" s="210"/>
      <c r="F83" s="210"/>
      <c r="G83" s="211"/>
      <c r="H83" s="24" t="s">
        <v>200</v>
      </c>
    </row>
    <row r="84" spans="1:8" ht="15" customHeight="1">
      <c r="A84" s="20" t="s">
        <v>109</v>
      </c>
      <c r="B84" s="206" t="s">
        <v>69</v>
      </c>
      <c r="C84" s="207"/>
      <c r="D84" s="207"/>
      <c r="E84" s="207"/>
      <c r="F84" s="207"/>
      <c r="G84" s="208"/>
      <c r="H84" s="26">
        <v>14238398.39</v>
      </c>
    </row>
    <row r="85" spans="1:8" ht="15" customHeight="1">
      <c r="A85" s="18" t="s">
        <v>110</v>
      </c>
      <c r="B85" s="212" t="s">
        <v>70</v>
      </c>
      <c r="C85" s="213"/>
      <c r="D85" s="213"/>
      <c r="E85" s="213"/>
      <c r="F85" s="213"/>
      <c r="G85" s="214"/>
      <c r="H85" s="22">
        <v>3696431.22</v>
      </c>
    </row>
    <row r="86" spans="1:8" ht="15">
      <c r="A86" s="23"/>
      <c r="B86" s="209" t="s">
        <v>8</v>
      </c>
      <c r="C86" s="210"/>
      <c r="D86" s="210"/>
      <c r="E86" s="210"/>
      <c r="F86" s="210"/>
      <c r="G86" s="211"/>
      <c r="H86" s="24"/>
    </row>
    <row r="87" spans="1:8" ht="15" customHeight="1">
      <c r="A87" s="23" t="s">
        <v>111</v>
      </c>
      <c r="B87" s="209" t="s">
        <v>72</v>
      </c>
      <c r="C87" s="210"/>
      <c r="D87" s="210"/>
      <c r="E87" s="210"/>
      <c r="F87" s="210"/>
      <c r="G87" s="211"/>
      <c r="H87" s="24">
        <v>3120118.47</v>
      </c>
    </row>
    <row r="88" spans="1:8" ht="15" customHeight="1">
      <c r="A88" s="20" t="s">
        <v>112</v>
      </c>
      <c r="B88" s="206" t="s">
        <v>73</v>
      </c>
      <c r="C88" s="207"/>
      <c r="D88" s="207"/>
      <c r="E88" s="207"/>
      <c r="F88" s="207"/>
      <c r="G88" s="208"/>
      <c r="H88" s="21">
        <v>194695.04</v>
      </c>
    </row>
    <row r="89" spans="1:8" ht="15" customHeight="1">
      <c r="A89" s="18" t="s">
        <v>113</v>
      </c>
      <c r="B89" s="212" t="s">
        <v>74</v>
      </c>
      <c r="C89" s="213"/>
      <c r="D89" s="213"/>
      <c r="E89" s="213"/>
      <c r="F89" s="213"/>
      <c r="G89" s="214"/>
      <c r="H89" s="19">
        <v>71191.26</v>
      </c>
    </row>
    <row r="90" spans="1:8" ht="15">
      <c r="A90" s="20"/>
      <c r="B90" s="206" t="s">
        <v>12</v>
      </c>
      <c r="C90" s="207"/>
      <c r="D90" s="207"/>
      <c r="E90" s="207"/>
      <c r="F90" s="207"/>
      <c r="G90" s="208"/>
      <c r="H90" s="21"/>
    </row>
    <row r="91" spans="1:8" ht="21" customHeight="1">
      <c r="A91" s="17" t="s">
        <v>114</v>
      </c>
      <c r="B91" s="215" t="s">
        <v>75</v>
      </c>
      <c r="C91" s="202"/>
      <c r="D91" s="202"/>
      <c r="E91" s="202"/>
      <c r="F91" s="202"/>
      <c r="G91" s="216"/>
      <c r="H91" s="13"/>
    </row>
    <row r="92" spans="1:8" ht="19.5" customHeight="1">
      <c r="A92" s="18" t="s">
        <v>115</v>
      </c>
      <c r="B92" s="212" t="s">
        <v>76</v>
      </c>
      <c r="C92" s="213"/>
      <c r="D92" s="213"/>
      <c r="E92" s="213"/>
      <c r="F92" s="213"/>
      <c r="G92" s="214"/>
      <c r="H92" s="27"/>
    </row>
    <row r="93" spans="1:8" ht="15">
      <c r="A93" s="23"/>
      <c r="B93" s="209" t="s">
        <v>8</v>
      </c>
      <c r="C93" s="210"/>
      <c r="D93" s="210"/>
      <c r="E93" s="210"/>
      <c r="F93" s="210"/>
      <c r="G93" s="211"/>
      <c r="H93" s="24"/>
    </row>
    <row r="94" spans="1:8" ht="15" customHeight="1">
      <c r="A94" s="23" t="s">
        <v>116</v>
      </c>
      <c r="B94" s="209" t="s">
        <v>77</v>
      </c>
      <c r="C94" s="210"/>
      <c r="D94" s="210"/>
      <c r="E94" s="210"/>
      <c r="F94" s="210"/>
      <c r="G94" s="211"/>
      <c r="H94" s="24"/>
    </row>
    <row r="95" spans="1:8" ht="15" customHeight="1">
      <c r="A95" s="23" t="s">
        <v>117</v>
      </c>
      <c r="B95" s="209" t="s">
        <v>78</v>
      </c>
      <c r="C95" s="210"/>
      <c r="D95" s="210"/>
      <c r="E95" s="210"/>
      <c r="F95" s="210"/>
      <c r="G95" s="211"/>
      <c r="H95" s="24"/>
    </row>
    <row r="96" spans="1:8" ht="15" customHeight="1">
      <c r="A96" s="23" t="s">
        <v>118</v>
      </c>
      <c r="B96" s="209" t="s">
        <v>79</v>
      </c>
      <c r="C96" s="210"/>
      <c r="D96" s="210"/>
      <c r="E96" s="210"/>
      <c r="F96" s="210"/>
      <c r="G96" s="211"/>
      <c r="H96" s="24"/>
    </row>
    <row r="97" spans="1:8" ht="15" customHeight="1">
      <c r="A97" s="23" t="s">
        <v>119</v>
      </c>
      <c r="B97" s="209" t="s">
        <v>175</v>
      </c>
      <c r="C97" s="210"/>
      <c r="D97" s="210"/>
      <c r="E97" s="210"/>
      <c r="F97" s="210"/>
      <c r="G97" s="211"/>
      <c r="H97" s="24"/>
    </row>
    <row r="98" spans="1:8" ht="15" customHeight="1">
      <c r="A98" s="23" t="s">
        <v>120</v>
      </c>
      <c r="B98" s="209" t="s">
        <v>80</v>
      </c>
      <c r="C98" s="210"/>
      <c r="D98" s="210"/>
      <c r="E98" s="210"/>
      <c r="F98" s="210"/>
      <c r="G98" s="211"/>
      <c r="H98" s="24"/>
    </row>
    <row r="99" spans="1:8" ht="15" customHeight="1">
      <c r="A99" s="23" t="s">
        <v>121</v>
      </c>
      <c r="B99" s="209" t="s">
        <v>81</v>
      </c>
      <c r="C99" s="210"/>
      <c r="D99" s="210"/>
      <c r="E99" s="210"/>
      <c r="F99" s="210"/>
      <c r="G99" s="211"/>
      <c r="H99" s="24"/>
    </row>
    <row r="100" spans="1:8" ht="15" customHeight="1">
      <c r="A100" s="23" t="s">
        <v>122</v>
      </c>
      <c r="B100" s="209" t="s">
        <v>82</v>
      </c>
      <c r="C100" s="210"/>
      <c r="D100" s="210"/>
      <c r="E100" s="210"/>
      <c r="F100" s="210"/>
      <c r="G100" s="211"/>
      <c r="H100" s="24"/>
    </row>
    <row r="101" spans="1:8" ht="15" customHeight="1">
      <c r="A101" s="23" t="s">
        <v>123</v>
      </c>
      <c r="B101" s="209" t="s">
        <v>83</v>
      </c>
      <c r="C101" s="210"/>
      <c r="D101" s="210"/>
      <c r="E101" s="210"/>
      <c r="F101" s="210"/>
      <c r="G101" s="211"/>
      <c r="H101" s="24"/>
    </row>
    <row r="102" spans="1:8" ht="15" customHeight="1">
      <c r="A102" s="23" t="s">
        <v>124</v>
      </c>
      <c r="B102" s="209" t="s">
        <v>84</v>
      </c>
      <c r="C102" s="210"/>
      <c r="D102" s="210"/>
      <c r="E102" s="210"/>
      <c r="F102" s="210"/>
      <c r="G102" s="211"/>
      <c r="H102" s="24"/>
    </row>
    <row r="103" spans="1:8" ht="15" customHeight="1">
      <c r="A103" s="23" t="s">
        <v>125</v>
      </c>
      <c r="B103" s="209" t="s">
        <v>85</v>
      </c>
      <c r="C103" s="210"/>
      <c r="D103" s="210"/>
      <c r="E103" s="210"/>
      <c r="F103" s="210"/>
      <c r="G103" s="211"/>
      <c r="H103" s="24"/>
    </row>
    <row r="104" spans="1:8" ht="15" customHeight="1">
      <c r="A104" s="20" t="s">
        <v>176</v>
      </c>
      <c r="B104" s="206" t="s">
        <v>86</v>
      </c>
      <c r="C104" s="207"/>
      <c r="D104" s="207"/>
      <c r="E104" s="207"/>
      <c r="F104" s="207"/>
      <c r="G104" s="208"/>
      <c r="H104" s="21"/>
    </row>
    <row r="105" spans="1:8" ht="20.25" customHeight="1">
      <c r="A105" s="18" t="s">
        <v>126</v>
      </c>
      <c r="B105" s="212" t="s">
        <v>87</v>
      </c>
      <c r="C105" s="213"/>
      <c r="D105" s="213"/>
      <c r="E105" s="213"/>
      <c r="F105" s="213"/>
      <c r="G105" s="214"/>
      <c r="H105" s="27">
        <v>-13533.33</v>
      </c>
    </row>
    <row r="106" spans="1:8" ht="15">
      <c r="A106" s="23"/>
      <c r="B106" s="209" t="s">
        <v>8</v>
      </c>
      <c r="C106" s="210"/>
      <c r="D106" s="210"/>
      <c r="E106" s="210"/>
      <c r="F106" s="210"/>
      <c r="G106" s="211"/>
      <c r="H106" s="24"/>
    </row>
    <row r="107" spans="1:8" ht="15" customHeight="1">
      <c r="A107" s="23" t="s">
        <v>127</v>
      </c>
      <c r="B107" s="209" t="s">
        <v>77</v>
      </c>
      <c r="C107" s="210"/>
      <c r="D107" s="210"/>
      <c r="E107" s="210"/>
      <c r="F107" s="210"/>
      <c r="G107" s="211"/>
      <c r="H107" s="24"/>
    </row>
    <row r="108" spans="1:8" ht="15" customHeight="1">
      <c r="A108" s="23" t="s">
        <v>128</v>
      </c>
      <c r="B108" s="209" t="s">
        <v>78</v>
      </c>
      <c r="C108" s="210"/>
      <c r="D108" s="210"/>
      <c r="E108" s="210"/>
      <c r="F108" s="210"/>
      <c r="G108" s="211"/>
      <c r="H108" s="24"/>
    </row>
    <row r="109" spans="1:8" ht="15" customHeight="1">
      <c r="A109" s="23" t="s">
        <v>129</v>
      </c>
      <c r="B109" s="209" t="s">
        <v>79</v>
      </c>
      <c r="C109" s="210"/>
      <c r="D109" s="210"/>
      <c r="E109" s="210"/>
      <c r="F109" s="210"/>
      <c r="G109" s="211"/>
      <c r="H109" s="24"/>
    </row>
    <row r="110" spans="1:8" ht="15" customHeight="1">
      <c r="A110" s="23" t="s">
        <v>119</v>
      </c>
      <c r="B110" s="209" t="s">
        <v>175</v>
      </c>
      <c r="C110" s="210"/>
      <c r="D110" s="210"/>
      <c r="E110" s="210"/>
      <c r="F110" s="210"/>
      <c r="G110" s="211"/>
      <c r="H110" s="24"/>
    </row>
    <row r="111" spans="1:8" ht="15" customHeight="1">
      <c r="A111" s="23" t="s">
        <v>120</v>
      </c>
      <c r="B111" s="209" t="s">
        <v>80</v>
      </c>
      <c r="C111" s="210"/>
      <c r="D111" s="210"/>
      <c r="E111" s="210"/>
      <c r="F111" s="210"/>
      <c r="G111" s="211"/>
      <c r="H111" s="24"/>
    </row>
    <row r="112" spans="1:8" ht="15" customHeight="1">
      <c r="A112" s="23" t="s">
        <v>121</v>
      </c>
      <c r="B112" s="209" t="s">
        <v>81</v>
      </c>
      <c r="C112" s="210"/>
      <c r="D112" s="210"/>
      <c r="E112" s="210"/>
      <c r="F112" s="210"/>
      <c r="G112" s="211"/>
      <c r="H112" s="24">
        <v>-13533.33</v>
      </c>
    </row>
    <row r="113" spans="1:8" ht="15" customHeight="1">
      <c r="A113" s="23" t="s">
        <v>122</v>
      </c>
      <c r="B113" s="209" t="s">
        <v>82</v>
      </c>
      <c r="C113" s="210"/>
      <c r="D113" s="210"/>
      <c r="E113" s="210"/>
      <c r="F113" s="210"/>
      <c r="G113" s="211"/>
      <c r="H113" s="24"/>
    </row>
    <row r="114" spans="1:8" ht="15" customHeight="1">
      <c r="A114" s="23" t="s">
        <v>123</v>
      </c>
      <c r="B114" s="209" t="s">
        <v>83</v>
      </c>
      <c r="C114" s="210"/>
      <c r="D114" s="210"/>
      <c r="E114" s="210"/>
      <c r="F114" s="210"/>
      <c r="G114" s="211"/>
      <c r="H114" s="24"/>
    </row>
    <row r="115" spans="1:8" ht="15" customHeight="1">
      <c r="A115" s="23" t="s">
        <v>124</v>
      </c>
      <c r="B115" s="209" t="s">
        <v>84</v>
      </c>
      <c r="C115" s="210"/>
      <c r="D115" s="210"/>
      <c r="E115" s="210"/>
      <c r="F115" s="210"/>
      <c r="G115" s="211"/>
      <c r="H115" s="24"/>
    </row>
    <row r="116" spans="1:8" ht="15" customHeight="1">
      <c r="A116" s="23" t="s">
        <v>125</v>
      </c>
      <c r="B116" s="209" t="s">
        <v>85</v>
      </c>
      <c r="C116" s="210"/>
      <c r="D116" s="210"/>
      <c r="E116" s="210"/>
      <c r="F116" s="210"/>
      <c r="G116" s="211"/>
      <c r="H116" s="24"/>
    </row>
    <row r="117" spans="1:8" ht="15" customHeight="1">
      <c r="A117" s="23" t="s">
        <v>176</v>
      </c>
      <c r="B117" s="209" t="s">
        <v>86</v>
      </c>
      <c r="C117" s="210"/>
      <c r="D117" s="210"/>
      <c r="E117" s="210"/>
      <c r="F117" s="210"/>
      <c r="G117" s="211"/>
      <c r="H117" s="24"/>
    </row>
    <row r="118" spans="1:8" ht="15">
      <c r="A118" s="23"/>
      <c r="B118" s="206" t="s">
        <v>12</v>
      </c>
      <c r="C118" s="207"/>
      <c r="D118" s="207"/>
      <c r="E118" s="207"/>
      <c r="F118" s="207"/>
      <c r="G118" s="208"/>
      <c r="H118" s="24"/>
    </row>
    <row r="119" spans="1:8" ht="15" customHeight="1">
      <c r="A119" s="18" t="s">
        <v>130</v>
      </c>
      <c r="B119" s="215" t="s">
        <v>88</v>
      </c>
      <c r="C119" s="202"/>
      <c r="D119" s="202"/>
      <c r="E119" s="202"/>
      <c r="F119" s="202"/>
      <c r="G119" s="216"/>
      <c r="H119" s="27"/>
    </row>
    <row r="120" spans="1:8" ht="18.75" customHeight="1">
      <c r="A120" s="18" t="s">
        <v>131</v>
      </c>
      <c r="B120" s="212" t="s">
        <v>89</v>
      </c>
      <c r="C120" s="213"/>
      <c r="D120" s="213"/>
      <c r="E120" s="213"/>
      <c r="F120" s="213"/>
      <c r="G120" s="214"/>
      <c r="H120" s="27">
        <v>91887</v>
      </c>
    </row>
    <row r="121" spans="1:8" ht="15">
      <c r="A121" s="23"/>
      <c r="B121" s="209" t="s">
        <v>8</v>
      </c>
      <c r="C121" s="210"/>
      <c r="D121" s="210"/>
      <c r="E121" s="210"/>
      <c r="F121" s="210"/>
      <c r="G121" s="211"/>
      <c r="H121" s="24"/>
    </row>
    <row r="122" spans="1:8" ht="15" customHeight="1">
      <c r="A122" s="23" t="s">
        <v>132</v>
      </c>
      <c r="B122" s="209" t="s">
        <v>90</v>
      </c>
      <c r="C122" s="210"/>
      <c r="D122" s="210"/>
      <c r="E122" s="210"/>
      <c r="F122" s="210"/>
      <c r="G122" s="211"/>
      <c r="H122" s="24"/>
    </row>
    <row r="123" spans="1:8" ht="15" customHeight="1">
      <c r="A123" s="23" t="s">
        <v>133</v>
      </c>
      <c r="B123" s="209" t="s">
        <v>91</v>
      </c>
      <c r="C123" s="210"/>
      <c r="D123" s="210"/>
      <c r="E123" s="210"/>
      <c r="F123" s="210"/>
      <c r="G123" s="211"/>
      <c r="H123" s="24"/>
    </row>
    <row r="124" spans="1:8" ht="15" customHeight="1">
      <c r="A124" s="23" t="s">
        <v>134</v>
      </c>
      <c r="B124" s="209" t="s">
        <v>92</v>
      </c>
      <c r="C124" s="210"/>
      <c r="D124" s="210"/>
      <c r="E124" s="210"/>
      <c r="F124" s="210"/>
      <c r="G124" s="211"/>
      <c r="H124" s="24"/>
    </row>
    <row r="125" spans="1:8" ht="15" customHeight="1">
      <c r="A125" s="23" t="s">
        <v>135</v>
      </c>
      <c r="B125" s="209" t="s">
        <v>93</v>
      </c>
      <c r="C125" s="210"/>
      <c r="D125" s="210"/>
      <c r="E125" s="210"/>
      <c r="F125" s="210"/>
      <c r="G125" s="211"/>
      <c r="H125" s="24"/>
    </row>
    <row r="126" spans="1:8" ht="15" customHeight="1">
      <c r="A126" s="23" t="s">
        <v>136</v>
      </c>
      <c r="B126" s="209" t="s">
        <v>177</v>
      </c>
      <c r="C126" s="210"/>
      <c r="D126" s="210"/>
      <c r="E126" s="210"/>
      <c r="F126" s="210"/>
      <c r="G126" s="211"/>
      <c r="H126" s="24"/>
    </row>
    <row r="127" spans="1:8" ht="15" customHeight="1">
      <c r="A127" s="23" t="s">
        <v>137</v>
      </c>
      <c r="B127" s="209" t="s">
        <v>94</v>
      </c>
      <c r="C127" s="210"/>
      <c r="D127" s="210"/>
      <c r="E127" s="210"/>
      <c r="F127" s="210"/>
      <c r="G127" s="211"/>
      <c r="H127" s="24">
        <v>8225</v>
      </c>
    </row>
    <row r="128" spans="1:8" ht="15" customHeight="1">
      <c r="A128" s="23" t="s">
        <v>138</v>
      </c>
      <c r="B128" s="209" t="s">
        <v>95</v>
      </c>
      <c r="C128" s="210"/>
      <c r="D128" s="210"/>
      <c r="E128" s="210"/>
      <c r="F128" s="210"/>
      <c r="G128" s="211"/>
      <c r="H128" s="24">
        <v>3000</v>
      </c>
    </row>
    <row r="129" spans="1:8" ht="15" customHeight="1">
      <c r="A129" s="23" t="s">
        <v>139</v>
      </c>
      <c r="B129" s="209" t="s">
        <v>96</v>
      </c>
      <c r="C129" s="210"/>
      <c r="D129" s="210"/>
      <c r="E129" s="210"/>
      <c r="F129" s="210"/>
      <c r="G129" s="211"/>
      <c r="H129" s="24"/>
    </row>
    <row r="130" spans="1:8" ht="15" customHeight="1">
      <c r="A130" s="23" t="s">
        <v>140</v>
      </c>
      <c r="B130" s="209" t="s">
        <v>97</v>
      </c>
      <c r="C130" s="210"/>
      <c r="D130" s="210"/>
      <c r="E130" s="210"/>
      <c r="F130" s="210"/>
      <c r="G130" s="211"/>
      <c r="H130" s="24"/>
    </row>
    <row r="131" spans="1:8" ht="15" customHeight="1">
      <c r="A131" s="23" t="s">
        <v>141</v>
      </c>
      <c r="B131" s="209" t="s">
        <v>98</v>
      </c>
      <c r="C131" s="210"/>
      <c r="D131" s="210"/>
      <c r="E131" s="210"/>
      <c r="F131" s="210"/>
      <c r="G131" s="211"/>
      <c r="H131" s="24"/>
    </row>
    <row r="132" spans="1:8" ht="15" customHeight="1">
      <c r="A132" s="23" t="s">
        <v>142</v>
      </c>
      <c r="B132" s="209" t="s">
        <v>99</v>
      </c>
      <c r="C132" s="210"/>
      <c r="D132" s="210"/>
      <c r="E132" s="210"/>
      <c r="F132" s="210"/>
      <c r="G132" s="211"/>
      <c r="H132" s="24"/>
    </row>
    <row r="133" spans="1:8" ht="15" customHeight="1">
      <c r="A133" s="23" t="s">
        <v>143</v>
      </c>
      <c r="B133" s="209" t="s">
        <v>100</v>
      </c>
      <c r="C133" s="210"/>
      <c r="D133" s="210"/>
      <c r="E133" s="210"/>
      <c r="F133" s="210"/>
      <c r="G133" s="211"/>
      <c r="H133" s="24"/>
    </row>
    <row r="134" spans="1:8" ht="15" customHeight="1">
      <c r="A134" s="23" t="s">
        <v>144</v>
      </c>
      <c r="B134" s="209" t="s">
        <v>101</v>
      </c>
      <c r="C134" s="210"/>
      <c r="D134" s="210"/>
      <c r="E134" s="210"/>
      <c r="F134" s="210"/>
      <c r="G134" s="211"/>
      <c r="H134" s="24">
        <v>80662</v>
      </c>
    </row>
    <row r="135" spans="1:8" ht="15" customHeight="1">
      <c r="A135" s="20" t="s">
        <v>178</v>
      </c>
      <c r="B135" s="206" t="s">
        <v>102</v>
      </c>
      <c r="C135" s="207"/>
      <c r="D135" s="207"/>
      <c r="E135" s="207"/>
      <c r="F135" s="207"/>
      <c r="G135" s="208"/>
      <c r="H135" s="21"/>
    </row>
    <row r="136" spans="1:8" ht="19.5" customHeight="1">
      <c r="A136" s="18" t="s">
        <v>145</v>
      </c>
      <c r="B136" s="212" t="s">
        <v>103</v>
      </c>
      <c r="C136" s="213"/>
      <c r="D136" s="213"/>
      <c r="E136" s="213"/>
      <c r="F136" s="213"/>
      <c r="G136" s="214"/>
      <c r="H136" s="27">
        <v>-7162.41</v>
      </c>
    </row>
    <row r="137" spans="1:8" ht="15">
      <c r="A137" s="23"/>
      <c r="B137" s="209" t="s">
        <v>8</v>
      </c>
      <c r="C137" s="210"/>
      <c r="D137" s="210"/>
      <c r="E137" s="210"/>
      <c r="F137" s="210"/>
      <c r="G137" s="211"/>
      <c r="H137" s="24"/>
    </row>
    <row r="138" spans="1:8" ht="15" customHeight="1">
      <c r="A138" s="23" t="s">
        <v>132</v>
      </c>
      <c r="B138" s="209" t="s">
        <v>90</v>
      </c>
      <c r="C138" s="210"/>
      <c r="D138" s="210"/>
      <c r="E138" s="210"/>
      <c r="F138" s="210"/>
      <c r="G138" s="211"/>
      <c r="H138" s="24"/>
    </row>
    <row r="139" spans="1:8" ht="15" customHeight="1">
      <c r="A139" s="23" t="s">
        <v>133</v>
      </c>
      <c r="B139" s="209" t="s">
        <v>91</v>
      </c>
      <c r="C139" s="210"/>
      <c r="D139" s="210"/>
      <c r="E139" s="210"/>
      <c r="F139" s="210"/>
      <c r="G139" s="211"/>
      <c r="H139" s="24"/>
    </row>
    <row r="140" spans="1:8" ht="15" customHeight="1">
      <c r="A140" s="23" t="s">
        <v>134</v>
      </c>
      <c r="B140" s="209" t="s">
        <v>92</v>
      </c>
      <c r="C140" s="210"/>
      <c r="D140" s="210"/>
      <c r="E140" s="210"/>
      <c r="F140" s="210"/>
      <c r="G140" s="211"/>
      <c r="H140" s="24"/>
    </row>
    <row r="141" spans="1:8" ht="15" customHeight="1">
      <c r="A141" s="23" t="s">
        <v>135</v>
      </c>
      <c r="B141" s="209" t="s">
        <v>93</v>
      </c>
      <c r="C141" s="210"/>
      <c r="D141" s="210"/>
      <c r="E141" s="210"/>
      <c r="F141" s="210"/>
      <c r="G141" s="211"/>
      <c r="H141" s="24"/>
    </row>
    <row r="142" spans="1:8" ht="15" customHeight="1">
      <c r="A142" s="23" t="s">
        <v>136</v>
      </c>
      <c r="B142" s="209" t="s">
        <v>177</v>
      </c>
      <c r="C142" s="210"/>
      <c r="D142" s="210"/>
      <c r="E142" s="210"/>
      <c r="F142" s="210"/>
      <c r="G142" s="211"/>
      <c r="H142" s="24"/>
    </row>
    <row r="143" spans="1:8" ht="15" customHeight="1">
      <c r="A143" s="23" t="s">
        <v>137</v>
      </c>
      <c r="B143" s="209" t="s">
        <v>94</v>
      </c>
      <c r="C143" s="210"/>
      <c r="D143" s="210"/>
      <c r="E143" s="210"/>
      <c r="F143" s="210"/>
      <c r="G143" s="211"/>
      <c r="H143" s="24">
        <v>2250</v>
      </c>
    </row>
    <row r="144" spans="1:8" ht="15" customHeight="1">
      <c r="A144" s="23" t="s">
        <v>138</v>
      </c>
      <c r="B144" s="209" t="s">
        <v>95</v>
      </c>
      <c r="C144" s="210"/>
      <c r="D144" s="210"/>
      <c r="E144" s="210"/>
      <c r="F144" s="210"/>
      <c r="G144" s="211"/>
      <c r="H144" s="24">
        <v>759.5</v>
      </c>
    </row>
    <row r="145" spans="1:8" ht="15" customHeight="1">
      <c r="A145" s="23" t="s">
        <v>139</v>
      </c>
      <c r="B145" s="209" t="s">
        <v>96</v>
      </c>
      <c r="C145" s="210"/>
      <c r="D145" s="210"/>
      <c r="E145" s="210"/>
      <c r="F145" s="210"/>
      <c r="G145" s="211"/>
      <c r="H145" s="24"/>
    </row>
    <row r="146" spans="1:8" ht="15" customHeight="1">
      <c r="A146" s="23" t="s">
        <v>140</v>
      </c>
      <c r="B146" s="209" t="s">
        <v>97</v>
      </c>
      <c r="C146" s="210"/>
      <c r="D146" s="210"/>
      <c r="E146" s="210"/>
      <c r="F146" s="210"/>
      <c r="G146" s="211"/>
      <c r="H146" s="24"/>
    </row>
    <row r="147" spans="1:8" ht="15" customHeight="1">
      <c r="A147" s="23" t="s">
        <v>141</v>
      </c>
      <c r="B147" s="209" t="s">
        <v>98</v>
      </c>
      <c r="C147" s="210"/>
      <c r="D147" s="210"/>
      <c r="E147" s="210"/>
      <c r="F147" s="210"/>
      <c r="G147" s="211"/>
      <c r="H147" s="24"/>
    </row>
    <row r="148" spans="1:8" ht="15" customHeight="1">
      <c r="A148" s="23" t="s">
        <v>142</v>
      </c>
      <c r="B148" s="209" t="s">
        <v>99</v>
      </c>
      <c r="C148" s="210"/>
      <c r="D148" s="210"/>
      <c r="E148" s="210"/>
      <c r="F148" s="210"/>
      <c r="G148" s="211"/>
      <c r="H148" s="24"/>
    </row>
    <row r="149" spans="1:8" ht="15" customHeight="1">
      <c r="A149" s="23" t="s">
        <v>143</v>
      </c>
      <c r="B149" s="209" t="s">
        <v>100</v>
      </c>
      <c r="C149" s="210"/>
      <c r="D149" s="210"/>
      <c r="E149" s="210"/>
      <c r="F149" s="210"/>
      <c r="G149" s="211"/>
      <c r="H149" s="24"/>
    </row>
    <row r="150" spans="1:8" ht="15" customHeight="1">
      <c r="A150" s="23" t="s">
        <v>144</v>
      </c>
      <c r="B150" s="209" t="s">
        <v>101</v>
      </c>
      <c r="C150" s="210"/>
      <c r="D150" s="210"/>
      <c r="E150" s="210"/>
      <c r="F150" s="210"/>
      <c r="G150" s="211"/>
      <c r="H150" s="24">
        <v>-10171.91</v>
      </c>
    </row>
    <row r="151" spans="1:8" ht="15" customHeight="1">
      <c r="A151" s="20" t="s">
        <v>178</v>
      </c>
      <c r="B151" s="206" t="s">
        <v>102</v>
      </c>
      <c r="C151" s="207"/>
      <c r="D151" s="207"/>
      <c r="E151" s="207"/>
      <c r="F151" s="207"/>
      <c r="G151" s="208"/>
      <c r="H151" s="21"/>
    </row>
    <row r="152" spans="1:8" ht="15">
      <c r="A152" s="32"/>
      <c r="B152" s="31"/>
      <c r="C152" s="33"/>
      <c r="D152" s="33"/>
      <c r="E152" s="33"/>
      <c r="F152" s="33"/>
      <c r="G152" s="33"/>
      <c r="H152" s="34"/>
    </row>
    <row r="153" ht="15">
      <c r="D153" s="44"/>
    </row>
    <row r="154" ht="15">
      <c r="D154" s="44"/>
    </row>
  </sheetData>
  <sheetProtection/>
  <mergeCells count="157">
    <mergeCell ref="A26:H26"/>
    <mergeCell ref="B80:G80"/>
    <mergeCell ref="B79:G79"/>
    <mergeCell ref="B78:G78"/>
    <mergeCell ref="B77:G77"/>
    <mergeCell ref="B76:G76"/>
    <mergeCell ref="A75:H75"/>
    <mergeCell ref="A56:H56"/>
    <mergeCell ref="A57:H57"/>
    <mergeCell ref="A58:H58"/>
    <mergeCell ref="B86:G86"/>
    <mergeCell ref="B85:G85"/>
    <mergeCell ref="B84:G84"/>
    <mergeCell ref="B83:G83"/>
    <mergeCell ref="B82:G82"/>
    <mergeCell ref="B81:G81"/>
    <mergeCell ref="B92:G92"/>
    <mergeCell ref="B91:G91"/>
    <mergeCell ref="B90:G90"/>
    <mergeCell ref="B89:G89"/>
    <mergeCell ref="B88:G88"/>
    <mergeCell ref="B87:G87"/>
    <mergeCell ref="B98:G98"/>
    <mergeCell ref="B97:G97"/>
    <mergeCell ref="B96:G96"/>
    <mergeCell ref="B95:G95"/>
    <mergeCell ref="B94:G94"/>
    <mergeCell ref="B93:G93"/>
    <mergeCell ref="B104:G104"/>
    <mergeCell ref="B103:G103"/>
    <mergeCell ref="B102:G102"/>
    <mergeCell ref="B101:G101"/>
    <mergeCell ref="B100:G100"/>
    <mergeCell ref="B99:G99"/>
    <mergeCell ref="B110:G110"/>
    <mergeCell ref="B109:G109"/>
    <mergeCell ref="B108:G108"/>
    <mergeCell ref="B107:G107"/>
    <mergeCell ref="B106:G106"/>
    <mergeCell ref="B105:G105"/>
    <mergeCell ref="B116:G116"/>
    <mergeCell ref="B115:G115"/>
    <mergeCell ref="B114:G114"/>
    <mergeCell ref="B113:G113"/>
    <mergeCell ref="B112:G112"/>
    <mergeCell ref="B111:G111"/>
    <mergeCell ref="B122:G122"/>
    <mergeCell ref="B121:G121"/>
    <mergeCell ref="B120:G120"/>
    <mergeCell ref="B119:G119"/>
    <mergeCell ref="B118:G118"/>
    <mergeCell ref="B117:G117"/>
    <mergeCell ref="B128:G128"/>
    <mergeCell ref="B127:G127"/>
    <mergeCell ref="B126:G126"/>
    <mergeCell ref="B125:G125"/>
    <mergeCell ref="B124:G124"/>
    <mergeCell ref="B123:G123"/>
    <mergeCell ref="B134:G134"/>
    <mergeCell ref="B133:G133"/>
    <mergeCell ref="B132:G132"/>
    <mergeCell ref="B131:G131"/>
    <mergeCell ref="B130:G130"/>
    <mergeCell ref="B129:G129"/>
    <mergeCell ref="B140:G140"/>
    <mergeCell ref="B139:G139"/>
    <mergeCell ref="B138:G138"/>
    <mergeCell ref="B137:G137"/>
    <mergeCell ref="B136:G136"/>
    <mergeCell ref="B135:G135"/>
    <mergeCell ref="B146:G146"/>
    <mergeCell ref="B145:G145"/>
    <mergeCell ref="B144:G144"/>
    <mergeCell ref="B143:G143"/>
    <mergeCell ref="B142:G142"/>
    <mergeCell ref="B141:G141"/>
    <mergeCell ref="B151:G151"/>
    <mergeCell ref="B150:G150"/>
    <mergeCell ref="B149:G149"/>
    <mergeCell ref="B148:G148"/>
    <mergeCell ref="B147:G147"/>
    <mergeCell ref="A62:H62"/>
    <mergeCell ref="A63:H63"/>
    <mergeCell ref="A64:H64"/>
    <mergeCell ref="A65:H65"/>
    <mergeCell ref="A69:H69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3:H43"/>
    <mergeCell ref="A44:H44"/>
    <mergeCell ref="A45:H45"/>
    <mergeCell ref="A46:H46"/>
    <mergeCell ref="A47:H47"/>
    <mergeCell ref="A48:H48"/>
    <mergeCell ref="A36:H36"/>
    <mergeCell ref="A38:H38"/>
    <mergeCell ref="A39:H39"/>
    <mergeCell ref="A40:H40"/>
    <mergeCell ref="A41:H41"/>
    <mergeCell ref="A42:H42"/>
    <mergeCell ref="A17:F17"/>
    <mergeCell ref="A31:H31"/>
    <mergeCell ref="A32:H32"/>
    <mergeCell ref="A33:H33"/>
    <mergeCell ref="A34:H34"/>
    <mergeCell ref="A35:H35"/>
    <mergeCell ref="A22:H22"/>
    <mergeCell ref="A24:H24"/>
    <mergeCell ref="A23:H23"/>
    <mergeCell ref="A25:H25"/>
    <mergeCell ref="A70:H70"/>
    <mergeCell ref="A71:H71"/>
    <mergeCell ref="A72:H72"/>
    <mergeCell ref="G73:H73"/>
    <mergeCell ref="A73:F73"/>
    <mergeCell ref="B13:F13"/>
    <mergeCell ref="A68:H68"/>
    <mergeCell ref="A37:H37"/>
    <mergeCell ref="A49:H49"/>
    <mergeCell ref="A66:H66"/>
    <mergeCell ref="A3:C3"/>
    <mergeCell ref="A4:C4"/>
    <mergeCell ref="A5:C5"/>
    <mergeCell ref="A6:C6"/>
    <mergeCell ref="A7:C7"/>
    <mergeCell ref="F3:H3"/>
    <mergeCell ref="F4:H4"/>
    <mergeCell ref="F5:H5"/>
    <mergeCell ref="F6:H6"/>
    <mergeCell ref="F7:H7"/>
    <mergeCell ref="A9:C9"/>
    <mergeCell ref="D9:E9"/>
    <mergeCell ref="F9:H9"/>
    <mergeCell ref="A29:H29"/>
    <mergeCell ref="A8:C8"/>
    <mergeCell ref="F8:H8"/>
    <mergeCell ref="A15:E15"/>
    <mergeCell ref="A16:F16"/>
    <mergeCell ref="A18:F18"/>
    <mergeCell ref="B20:D20"/>
    <mergeCell ref="A67:H67"/>
    <mergeCell ref="F1:H1"/>
    <mergeCell ref="A10:H10"/>
    <mergeCell ref="D11:E11"/>
    <mergeCell ref="D12:E12"/>
    <mergeCell ref="D14:E14"/>
    <mergeCell ref="A30:H30"/>
    <mergeCell ref="A21:F21"/>
  </mergeCells>
  <printOptions/>
  <pageMargins left="0.4724409448818898" right="0.15748031496062992" top="0.31496062992125984" bottom="0.15748031496062992" header="0.31496062992125984" footer="0.15748031496062992"/>
  <pageSetup blackAndWhite="1" horizontalDpi="600" verticalDpi="600" orientation="portrait" paperSize="9" scale="57" r:id="rId1"/>
  <headerFooter>
    <oddFooter>&amp;R&amp;P</oddFooter>
  </headerFooter>
  <rowBreaks count="1" manualBreakCount="1">
    <brk id="74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11"/>
  <sheetViews>
    <sheetView tabSelected="1" view="pageBreakPreview" zoomScale="60" zoomScaleNormal="72" zoomScalePageLayoutView="0" workbookViewId="0" topLeftCell="A498">
      <selection activeCell="D603" sqref="D603"/>
    </sheetView>
  </sheetViews>
  <sheetFormatPr defaultColWidth="9.140625" defaultRowHeight="15"/>
  <cols>
    <col min="1" max="2" width="12.7109375" style="37" customWidth="1"/>
    <col min="3" max="3" width="40.8515625" style="37" customWidth="1"/>
    <col min="4" max="4" width="12.140625" style="37" customWidth="1"/>
    <col min="5" max="5" width="9.7109375" style="37" customWidth="1"/>
    <col min="6" max="7" width="18.00390625" style="37" customWidth="1"/>
    <col min="8" max="8" width="12.57421875" style="37" customWidth="1"/>
    <col min="9" max="10" width="18.00390625" style="37" customWidth="1"/>
    <col min="11" max="11" width="12.57421875" style="37" customWidth="1"/>
    <col min="12" max="13" width="18.00390625" style="37" customWidth="1"/>
    <col min="14" max="14" width="12.57421875" style="37" customWidth="1"/>
    <col min="15" max="15" width="18.57421875" style="147" customWidth="1"/>
    <col min="16" max="16" width="12.00390625" style="37" customWidth="1"/>
    <col min="17" max="16384" width="9.140625" style="37" customWidth="1"/>
  </cols>
  <sheetData>
    <row r="1" spans="1:12" ht="15" customHeight="1">
      <c r="A1" s="225" t="s">
        <v>146</v>
      </c>
      <c r="B1" s="225"/>
      <c r="C1" s="225"/>
      <c r="D1" s="225"/>
      <c r="E1" s="225"/>
      <c r="F1" s="225"/>
      <c r="G1" s="225"/>
      <c r="H1" s="225"/>
      <c r="I1" s="53"/>
      <c r="L1" s="53"/>
    </row>
    <row r="2" spans="1:14" ht="15">
      <c r="A2" s="226" t="s">
        <v>10</v>
      </c>
      <c r="B2" s="227"/>
      <c r="C2" s="228"/>
      <c r="D2" s="232" t="s">
        <v>147</v>
      </c>
      <c r="E2" s="232" t="s">
        <v>174</v>
      </c>
      <c r="F2" s="233" t="s">
        <v>260</v>
      </c>
      <c r="G2" s="232" t="s">
        <v>13</v>
      </c>
      <c r="H2" s="232"/>
      <c r="I2" s="233" t="s">
        <v>259</v>
      </c>
      <c r="J2" s="232" t="s">
        <v>13</v>
      </c>
      <c r="K2" s="232"/>
      <c r="L2" s="233" t="s">
        <v>261</v>
      </c>
      <c r="M2" s="232" t="s">
        <v>13</v>
      </c>
      <c r="N2" s="232"/>
    </row>
    <row r="3" spans="1:15" s="55" customFormat="1" ht="80.25" customHeight="1">
      <c r="A3" s="229"/>
      <c r="B3" s="230"/>
      <c r="C3" s="231"/>
      <c r="D3" s="232"/>
      <c r="E3" s="232"/>
      <c r="F3" s="233"/>
      <c r="G3" s="54" t="s">
        <v>14</v>
      </c>
      <c r="H3" s="54" t="s">
        <v>15</v>
      </c>
      <c r="I3" s="233"/>
      <c r="J3" s="54" t="s">
        <v>14</v>
      </c>
      <c r="K3" s="54" t="s">
        <v>15</v>
      </c>
      <c r="L3" s="233"/>
      <c r="M3" s="54" t="s">
        <v>14</v>
      </c>
      <c r="N3" s="54" t="s">
        <v>15</v>
      </c>
      <c r="O3" s="148"/>
    </row>
    <row r="4" spans="1:15" s="58" customFormat="1" ht="30" customHeight="1">
      <c r="A4" s="234" t="s">
        <v>16</v>
      </c>
      <c r="B4" s="235"/>
      <c r="C4" s="236"/>
      <c r="D4" s="56" t="s">
        <v>17</v>
      </c>
      <c r="E4" s="56"/>
      <c r="F4" s="57">
        <f aca="true" t="shared" si="0" ref="F4:F11">G4</f>
        <v>751231.33</v>
      </c>
      <c r="G4" s="57">
        <f>SUM(G5:G10)</f>
        <v>751231.33</v>
      </c>
      <c r="H4" s="57">
        <v>0</v>
      </c>
      <c r="I4" s="57">
        <f>J4</f>
        <v>0</v>
      </c>
      <c r="J4" s="57">
        <f>SUM(J5:J10)</f>
        <v>0</v>
      </c>
      <c r="K4" s="57">
        <v>0</v>
      </c>
      <c r="L4" s="57">
        <f>M4</f>
        <v>0</v>
      </c>
      <c r="M4" s="57">
        <f>SUM(M5:M10)</f>
        <v>0</v>
      </c>
      <c r="N4" s="57">
        <v>0</v>
      </c>
      <c r="O4" s="149"/>
    </row>
    <row r="5" spans="1:15" s="61" customFormat="1" ht="23.25" customHeight="1">
      <c r="A5" s="237" t="s">
        <v>201</v>
      </c>
      <c r="B5" s="238"/>
      <c r="C5" s="239"/>
      <c r="D5" s="59">
        <v>180</v>
      </c>
      <c r="E5" s="59">
        <v>4199</v>
      </c>
      <c r="F5" s="60">
        <f t="shared" si="0"/>
        <v>727314.55</v>
      </c>
      <c r="G5" s="60">
        <v>727314.55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150"/>
    </row>
    <row r="6" spans="1:15" s="61" customFormat="1" ht="23.25" customHeight="1">
      <c r="A6" s="237" t="s">
        <v>202</v>
      </c>
      <c r="B6" s="238"/>
      <c r="C6" s="239"/>
      <c r="D6" s="59">
        <v>130</v>
      </c>
      <c r="E6" s="59">
        <v>2001</v>
      </c>
      <c r="F6" s="60">
        <f t="shared" si="0"/>
        <v>2640.94</v>
      </c>
      <c r="G6" s="60">
        <v>2640.94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150"/>
    </row>
    <row r="7" spans="1:15" s="61" customFormat="1" ht="20.25" customHeight="1">
      <c r="A7" s="237" t="s">
        <v>203</v>
      </c>
      <c r="B7" s="238"/>
      <c r="C7" s="239"/>
      <c r="D7" s="59">
        <v>180</v>
      </c>
      <c r="E7" s="59">
        <v>2010</v>
      </c>
      <c r="F7" s="60">
        <f t="shared" si="0"/>
        <v>4982.26</v>
      </c>
      <c r="G7" s="60">
        <v>4982.26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150"/>
    </row>
    <row r="8" spans="1:15" s="61" customFormat="1" ht="64.5" customHeight="1">
      <c r="A8" s="237" t="s">
        <v>204</v>
      </c>
      <c r="B8" s="238"/>
      <c r="C8" s="239"/>
      <c r="D8" s="59">
        <v>130</v>
      </c>
      <c r="E8" s="59">
        <v>2011</v>
      </c>
      <c r="F8" s="60">
        <f t="shared" si="0"/>
        <v>4696.69</v>
      </c>
      <c r="G8" s="60">
        <v>4696.69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150"/>
    </row>
    <row r="9" spans="1:15" s="61" customFormat="1" ht="30" customHeight="1">
      <c r="A9" s="237" t="s">
        <v>205</v>
      </c>
      <c r="B9" s="238"/>
      <c r="C9" s="239"/>
      <c r="D9" s="59">
        <v>120</v>
      </c>
      <c r="E9" s="59">
        <v>2019</v>
      </c>
      <c r="F9" s="60">
        <f t="shared" si="0"/>
        <v>10865.89</v>
      </c>
      <c r="G9" s="60">
        <v>10865.89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150"/>
    </row>
    <row r="10" spans="1:15" s="61" customFormat="1" ht="30" customHeight="1">
      <c r="A10" s="237" t="s">
        <v>206</v>
      </c>
      <c r="B10" s="238"/>
      <c r="C10" s="239"/>
      <c r="D10" s="59">
        <v>180</v>
      </c>
      <c r="E10" s="59">
        <v>2026</v>
      </c>
      <c r="F10" s="60">
        <f t="shared" si="0"/>
        <v>731</v>
      </c>
      <c r="G10" s="60">
        <v>731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150"/>
    </row>
    <row r="11" spans="1:15" s="64" customFormat="1" ht="15">
      <c r="A11" s="240" t="s">
        <v>18</v>
      </c>
      <c r="B11" s="241"/>
      <c r="C11" s="242"/>
      <c r="D11" s="62">
        <v>100</v>
      </c>
      <c r="E11" s="62"/>
      <c r="F11" s="63">
        <f t="shared" si="0"/>
        <v>16748645.9</v>
      </c>
      <c r="G11" s="63">
        <f>G13+G19+G26+G29+G32</f>
        <v>16748645.9</v>
      </c>
      <c r="H11" s="63">
        <v>0</v>
      </c>
      <c r="I11" s="63">
        <f>J11</f>
        <v>15585722</v>
      </c>
      <c r="J11" s="63">
        <f>J13+J19+J26+J29+J32</f>
        <v>15585722</v>
      </c>
      <c r="K11" s="63">
        <v>0</v>
      </c>
      <c r="L11" s="63">
        <f>M11</f>
        <v>15585722</v>
      </c>
      <c r="M11" s="63">
        <f>M13+M19+M26+M29+M32</f>
        <v>15585722</v>
      </c>
      <c r="N11" s="63">
        <v>0</v>
      </c>
      <c r="O11" s="151">
        <f>I11-I40</f>
        <v>0</v>
      </c>
    </row>
    <row r="12" spans="1:14" ht="15">
      <c r="A12" s="243" t="s">
        <v>8</v>
      </c>
      <c r="B12" s="244"/>
      <c r="C12" s="245"/>
      <c r="D12" s="65"/>
      <c r="E12" s="65"/>
      <c r="F12" s="66"/>
      <c r="G12" s="66"/>
      <c r="H12" s="66"/>
      <c r="I12" s="66"/>
      <c r="J12" s="66"/>
      <c r="K12" s="66"/>
      <c r="L12" s="66"/>
      <c r="M12" s="66"/>
      <c r="N12" s="66"/>
    </row>
    <row r="13" spans="1:15" s="69" customFormat="1" ht="25.5" customHeight="1">
      <c r="A13" s="246" t="s">
        <v>19</v>
      </c>
      <c r="B13" s="247"/>
      <c r="C13" s="248"/>
      <c r="D13" s="67">
        <v>180</v>
      </c>
      <c r="E13" s="67"/>
      <c r="F13" s="68">
        <f>G13</f>
        <v>15125234</v>
      </c>
      <c r="G13" s="68">
        <f>G15+G18</f>
        <v>15125234</v>
      </c>
      <c r="H13" s="68">
        <v>0</v>
      </c>
      <c r="I13" s="68">
        <f>J13</f>
        <v>14845722</v>
      </c>
      <c r="J13" s="68">
        <f>SUM(J15:J18)</f>
        <v>14845722</v>
      </c>
      <c r="K13" s="68">
        <v>0</v>
      </c>
      <c r="L13" s="68">
        <f>M13</f>
        <v>14845722</v>
      </c>
      <c r="M13" s="68">
        <f>SUM(M15:M18)</f>
        <v>14845722</v>
      </c>
      <c r="N13" s="68">
        <v>0</v>
      </c>
      <c r="O13" s="152"/>
    </row>
    <row r="14" spans="1:14" ht="15">
      <c r="A14" s="249" t="s">
        <v>8</v>
      </c>
      <c r="B14" s="250"/>
      <c r="C14" s="251"/>
      <c r="D14" s="70"/>
      <c r="E14" s="70"/>
      <c r="F14" s="71"/>
      <c r="G14" s="71"/>
      <c r="H14" s="71"/>
      <c r="I14" s="71"/>
      <c r="J14" s="71"/>
      <c r="K14" s="71"/>
      <c r="L14" s="71"/>
      <c r="M14" s="71"/>
      <c r="N14" s="71"/>
    </row>
    <row r="15" spans="1:15" s="74" customFormat="1" ht="51" customHeight="1">
      <c r="A15" s="252" t="s">
        <v>272</v>
      </c>
      <c r="B15" s="253"/>
      <c r="C15" s="254"/>
      <c r="D15" s="72">
        <v>180</v>
      </c>
      <c r="E15" s="72">
        <v>4000</v>
      </c>
      <c r="F15" s="73">
        <f>G15</f>
        <v>15087854</v>
      </c>
      <c r="G15" s="73">
        <f>G16+G17</f>
        <v>15087854</v>
      </c>
      <c r="H15" s="73">
        <v>0</v>
      </c>
      <c r="I15" s="73">
        <f>J15</f>
        <v>14808342</v>
      </c>
      <c r="J15" s="73">
        <v>14808342</v>
      </c>
      <c r="K15" s="73">
        <v>0</v>
      </c>
      <c r="L15" s="73">
        <f>M15</f>
        <v>14808342</v>
      </c>
      <c r="M15" s="73">
        <v>14808342</v>
      </c>
      <c r="N15" s="73">
        <v>0</v>
      </c>
      <c r="O15" s="153"/>
    </row>
    <row r="16" spans="1:15" s="167" customFormat="1" ht="51" customHeight="1">
      <c r="A16" s="255" t="s">
        <v>208</v>
      </c>
      <c r="B16" s="256"/>
      <c r="C16" s="257"/>
      <c r="D16" s="163">
        <v>180</v>
      </c>
      <c r="E16" s="163">
        <v>4000</v>
      </c>
      <c r="F16" s="164">
        <f>G16</f>
        <v>14310502</v>
      </c>
      <c r="G16" s="164">
        <v>14310502</v>
      </c>
      <c r="H16" s="165"/>
      <c r="I16" s="164"/>
      <c r="J16" s="164"/>
      <c r="K16" s="165"/>
      <c r="L16" s="164"/>
      <c r="M16" s="164"/>
      <c r="N16" s="165"/>
      <c r="O16" s="166"/>
    </row>
    <row r="17" spans="1:15" s="167" customFormat="1" ht="51" customHeight="1">
      <c r="A17" s="255" t="s">
        <v>209</v>
      </c>
      <c r="B17" s="256"/>
      <c r="C17" s="257"/>
      <c r="D17" s="76">
        <v>180</v>
      </c>
      <c r="E17" s="76">
        <v>4290</v>
      </c>
      <c r="F17" s="164">
        <f>G17</f>
        <v>777352</v>
      </c>
      <c r="G17" s="164">
        <v>777352</v>
      </c>
      <c r="H17" s="165"/>
      <c r="I17" s="164"/>
      <c r="J17" s="164"/>
      <c r="K17" s="165"/>
      <c r="L17" s="164"/>
      <c r="M17" s="164"/>
      <c r="N17" s="165"/>
      <c r="O17" s="166"/>
    </row>
    <row r="18" spans="1:15" s="74" customFormat="1" ht="33" customHeight="1">
      <c r="A18" s="252" t="s">
        <v>228</v>
      </c>
      <c r="B18" s="253"/>
      <c r="C18" s="254"/>
      <c r="D18" s="72">
        <v>18</v>
      </c>
      <c r="E18" s="72">
        <v>4000</v>
      </c>
      <c r="F18" s="73">
        <f>G18</f>
        <v>37380</v>
      </c>
      <c r="G18" s="73">
        <v>37380</v>
      </c>
      <c r="H18" s="75">
        <v>0</v>
      </c>
      <c r="I18" s="73">
        <f>J18</f>
        <v>37380</v>
      </c>
      <c r="J18" s="73">
        <v>37380</v>
      </c>
      <c r="K18" s="75">
        <v>0</v>
      </c>
      <c r="L18" s="73">
        <f>M18</f>
        <v>37380</v>
      </c>
      <c r="M18" s="73">
        <v>37380</v>
      </c>
      <c r="N18" s="75">
        <v>0</v>
      </c>
      <c r="O18" s="153"/>
    </row>
    <row r="19" spans="1:15" s="38" customFormat="1" ht="15" customHeight="1">
      <c r="A19" s="258" t="s">
        <v>149</v>
      </c>
      <c r="B19" s="259"/>
      <c r="C19" s="260"/>
      <c r="D19" s="77">
        <v>180</v>
      </c>
      <c r="E19" s="77"/>
      <c r="F19" s="78">
        <f>G19</f>
        <v>778700</v>
      </c>
      <c r="G19" s="78">
        <f>SUM(G21:G25)</f>
        <v>778700</v>
      </c>
      <c r="H19" s="78">
        <v>0</v>
      </c>
      <c r="I19" s="78">
        <f>J19</f>
        <v>132000</v>
      </c>
      <c r="J19" s="78">
        <f>SUM(J21:J25)</f>
        <v>132000</v>
      </c>
      <c r="K19" s="78">
        <v>0</v>
      </c>
      <c r="L19" s="78">
        <f>M19</f>
        <v>132000</v>
      </c>
      <c r="M19" s="78">
        <f>SUM(M21:M25)</f>
        <v>132000</v>
      </c>
      <c r="N19" s="78">
        <v>0</v>
      </c>
      <c r="O19" s="154"/>
    </row>
    <row r="20" spans="1:14" ht="15">
      <c r="A20" s="249" t="s">
        <v>8</v>
      </c>
      <c r="B20" s="250"/>
      <c r="C20" s="251"/>
      <c r="D20" s="70"/>
      <c r="E20" s="70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81" customHeight="1">
      <c r="A21" s="243" t="s">
        <v>210</v>
      </c>
      <c r="B21" s="244"/>
      <c r="C21" s="245"/>
      <c r="D21" s="65">
        <v>180</v>
      </c>
      <c r="E21" s="65">
        <v>5154</v>
      </c>
      <c r="F21" s="66">
        <f>G21</f>
        <v>12000</v>
      </c>
      <c r="G21" s="66">
        <v>12000</v>
      </c>
      <c r="H21" s="66">
        <v>0</v>
      </c>
      <c r="I21" s="66">
        <f>J21</f>
        <v>12000</v>
      </c>
      <c r="J21" s="66">
        <v>12000</v>
      </c>
      <c r="K21" s="66">
        <v>0</v>
      </c>
      <c r="L21" s="66">
        <f>M21</f>
        <v>12000</v>
      </c>
      <c r="M21" s="66">
        <v>12000</v>
      </c>
      <c r="N21" s="66">
        <v>0</v>
      </c>
    </row>
    <row r="22" spans="1:14" ht="78" customHeight="1">
      <c r="A22" s="243" t="s">
        <v>211</v>
      </c>
      <c r="B22" s="244"/>
      <c r="C22" s="245"/>
      <c r="D22" s="65">
        <v>180</v>
      </c>
      <c r="E22" s="65">
        <v>5154</v>
      </c>
      <c r="F22" s="66">
        <f>G22</f>
        <v>1800</v>
      </c>
      <c r="G22" s="66">
        <v>1800</v>
      </c>
      <c r="H22" s="66">
        <v>0</v>
      </c>
      <c r="I22" s="66">
        <f>J22</f>
        <v>1800</v>
      </c>
      <c r="J22" s="66">
        <v>1800</v>
      </c>
      <c r="K22" s="66">
        <v>0</v>
      </c>
      <c r="L22" s="66">
        <f>M22</f>
        <v>1800</v>
      </c>
      <c r="M22" s="66">
        <v>1800</v>
      </c>
      <c r="N22" s="66">
        <v>0</v>
      </c>
    </row>
    <row r="23" spans="1:14" ht="65.25" customHeight="1">
      <c r="A23" s="243" t="s">
        <v>212</v>
      </c>
      <c r="B23" s="244"/>
      <c r="C23" s="245"/>
      <c r="D23" s="65">
        <v>180</v>
      </c>
      <c r="E23" s="65">
        <v>5000</v>
      </c>
      <c r="F23" s="66">
        <f>G23</f>
        <v>400000</v>
      </c>
      <c r="G23" s="66">
        <v>400000</v>
      </c>
      <c r="H23" s="66">
        <v>0</v>
      </c>
      <c r="I23" s="66">
        <f>J23</f>
        <v>0</v>
      </c>
      <c r="J23" s="66">
        <v>0</v>
      </c>
      <c r="K23" s="66">
        <v>0</v>
      </c>
      <c r="L23" s="66">
        <f>M23</f>
        <v>0</v>
      </c>
      <c r="M23" s="66">
        <v>0</v>
      </c>
      <c r="N23" s="66">
        <v>0</v>
      </c>
    </row>
    <row r="24" spans="1:14" ht="84" customHeight="1">
      <c r="A24" s="243" t="s">
        <v>213</v>
      </c>
      <c r="B24" s="244"/>
      <c r="C24" s="245"/>
      <c r="D24" s="65">
        <v>180</v>
      </c>
      <c r="E24" s="65">
        <v>5000</v>
      </c>
      <c r="F24" s="66">
        <f>G24</f>
        <v>118200</v>
      </c>
      <c r="G24" s="66">
        <v>118200</v>
      </c>
      <c r="H24" s="66">
        <v>0</v>
      </c>
      <c r="I24" s="66">
        <f>J24</f>
        <v>118200</v>
      </c>
      <c r="J24" s="66">
        <v>118200</v>
      </c>
      <c r="K24" s="66">
        <v>0</v>
      </c>
      <c r="L24" s="66">
        <f>M24</f>
        <v>118200</v>
      </c>
      <c r="M24" s="66">
        <v>118200</v>
      </c>
      <c r="N24" s="66">
        <v>0</v>
      </c>
    </row>
    <row r="25" spans="1:14" ht="72.75" customHeight="1">
      <c r="A25" s="243" t="s">
        <v>214</v>
      </c>
      <c r="B25" s="244"/>
      <c r="C25" s="245"/>
      <c r="D25" s="76">
        <v>180</v>
      </c>
      <c r="E25" s="76">
        <v>5000</v>
      </c>
      <c r="F25" s="66">
        <f>G25</f>
        <v>246700</v>
      </c>
      <c r="G25" s="48">
        <v>246700</v>
      </c>
      <c r="H25" s="48">
        <v>0</v>
      </c>
      <c r="I25" s="66">
        <f>J25</f>
        <v>0</v>
      </c>
      <c r="J25" s="48">
        <v>0</v>
      </c>
      <c r="K25" s="48">
        <v>0</v>
      </c>
      <c r="L25" s="66">
        <f>M25</f>
        <v>0</v>
      </c>
      <c r="M25" s="48">
        <v>0</v>
      </c>
      <c r="N25" s="48">
        <v>0</v>
      </c>
    </row>
    <row r="26" spans="1:15" s="81" customFormat="1" ht="30.75" customHeight="1">
      <c r="A26" s="261" t="s">
        <v>165</v>
      </c>
      <c r="B26" s="262"/>
      <c r="C26" s="263"/>
      <c r="D26" s="79">
        <v>180</v>
      </c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155"/>
    </row>
    <row r="27" spans="1:14" ht="15">
      <c r="A27" s="249" t="s">
        <v>8</v>
      </c>
      <c r="B27" s="250"/>
      <c r="C27" s="251"/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15" hidden="1">
      <c r="A28" s="243" t="s">
        <v>148</v>
      </c>
      <c r="B28" s="244"/>
      <c r="C28" s="245"/>
      <c r="D28" s="76"/>
      <c r="E28" s="76"/>
      <c r="F28" s="48"/>
      <c r="G28" s="48"/>
      <c r="H28" s="48"/>
      <c r="I28" s="48"/>
      <c r="J28" s="48"/>
      <c r="K28" s="48"/>
      <c r="L28" s="48"/>
      <c r="M28" s="48"/>
      <c r="N28" s="48"/>
    </row>
    <row r="29" spans="1:15" s="39" customFormat="1" ht="51" customHeight="1">
      <c r="A29" s="264" t="s">
        <v>150</v>
      </c>
      <c r="B29" s="265"/>
      <c r="C29" s="266"/>
      <c r="D29" s="82">
        <v>130</v>
      </c>
      <c r="E29" s="82">
        <v>2001</v>
      </c>
      <c r="F29" s="83">
        <f>G29</f>
        <v>485000</v>
      </c>
      <c r="G29" s="83">
        <f>SUM(G31)</f>
        <v>485000</v>
      </c>
      <c r="H29" s="83">
        <v>0</v>
      </c>
      <c r="I29" s="83">
        <f>J29</f>
        <v>240000</v>
      </c>
      <c r="J29" s="83">
        <f>SUM(J31)</f>
        <v>240000</v>
      </c>
      <c r="K29" s="83">
        <v>0</v>
      </c>
      <c r="L29" s="83">
        <f>M29</f>
        <v>240000</v>
      </c>
      <c r="M29" s="83">
        <f>SUM(M31)</f>
        <v>240000</v>
      </c>
      <c r="N29" s="83">
        <v>0</v>
      </c>
      <c r="O29" s="156"/>
    </row>
    <row r="30" spans="1:14" ht="15.75" customHeight="1">
      <c r="A30" s="249" t="s">
        <v>8</v>
      </c>
      <c r="B30" s="250"/>
      <c r="C30" s="251"/>
      <c r="D30" s="70"/>
      <c r="E30" s="70"/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15" customHeight="1">
      <c r="A31" s="267" t="s">
        <v>215</v>
      </c>
      <c r="B31" s="268"/>
      <c r="C31" s="269"/>
      <c r="D31" s="76">
        <v>130</v>
      </c>
      <c r="E31" s="76">
        <v>2001</v>
      </c>
      <c r="F31" s="48">
        <f>G31</f>
        <v>485000</v>
      </c>
      <c r="G31" s="48">
        <f>236628.06+25000+2640.94+220731</f>
        <v>485000</v>
      </c>
      <c r="H31" s="48">
        <v>0</v>
      </c>
      <c r="I31" s="48">
        <f>J31</f>
        <v>240000</v>
      </c>
      <c r="J31" s="48">
        <v>240000</v>
      </c>
      <c r="K31" s="48">
        <v>0</v>
      </c>
      <c r="L31" s="48">
        <f>M31</f>
        <v>240000</v>
      </c>
      <c r="M31" s="48">
        <v>240000</v>
      </c>
      <c r="N31" s="48">
        <v>0</v>
      </c>
    </row>
    <row r="32" spans="1:15" s="86" customFormat="1" ht="28.5" customHeight="1">
      <c r="A32" s="270" t="s">
        <v>20</v>
      </c>
      <c r="B32" s="271"/>
      <c r="C32" s="272"/>
      <c r="D32" s="84"/>
      <c r="E32" s="84"/>
      <c r="F32" s="85">
        <f>G32</f>
        <v>359711.9</v>
      </c>
      <c r="G32" s="85">
        <f>SUM(G35:G38)</f>
        <v>359711.9</v>
      </c>
      <c r="H32" s="85">
        <v>0</v>
      </c>
      <c r="I32" s="85">
        <f>J32</f>
        <v>368000</v>
      </c>
      <c r="J32" s="85">
        <f>SUM(J35:J38)</f>
        <v>368000</v>
      </c>
      <c r="K32" s="85">
        <v>0</v>
      </c>
      <c r="L32" s="85">
        <f>M32</f>
        <v>368000</v>
      </c>
      <c r="M32" s="85">
        <f>SUM(M35:M38)</f>
        <v>368000</v>
      </c>
      <c r="N32" s="85">
        <v>0</v>
      </c>
      <c r="O32" s="157"/>
    </row>
    <row r="33" spans="1:14" ht="15.75" customHeight="1">
      <c r="A33" s="249" t="s">
        <v>8</v>
      </c>
      <c r="B33" s="250"/>
      <c r="C33" s="251"/>
      <c r="D33" s="70"/>
      <c r="E33" s="70"/>
      <c r="F33" s="71"/>
      <c r="G33" s="71"/>
      <c r="H33" s="71"/>
      <c r="I33" s="71"/>
      <c r="J33" s="71"/>
      <c r="K33" s="71"/>
      <c r="L33" s="71"/>
      <c r="M33" s="71"/>
      <c r="N33" s="71"/>
    </row>
    <row r="34" spans="6:14" ht="15"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22.5" customHeight="1">
      <c r="A35" s="249" t="s">
        <v>218</v>
      </c>
      <c r="B35" s="250"/>
      <c r="C35" s="251"/>
      <c r="D35" s="70">
        <v>180</v>
      </c>
      <c r="E35" s="70">
        <v>2006</v>
      </c>
      <c r="F35" s="71">
        <f>G35</f>
        <v>60000</v>
      </c>
      <c r="G35" s="71">
        <v>60000</v>
      </c>
      <c r="H35" s="71">
        <v>0</v>
      </c>
      <c r="I35" s="71">
        <f>J35</f>
        <v>60000</v>
      </c>
      <c r="J35" s="71">
        <v>60000</v>
      </c>
      <c r="K35" s="71">
        <v>0</v>
      </c>
      <c r="L35" s="71">
        <f>M35</f>
        <v>60000</v>
      </c>
      <c r="M35" s="71">
        <v>60000</v>
      </c>
      <c r="N35" s="71">
        <v>0</v>
      </c>
    </row>
    <row r="36" spans="1:14" ht="20.25" customHeight="1">
      <c r="A36" s="249" t="s">
        <v>219</v>
      </c>
      <c r="B36" s="250"/>
      <c r="C36" s="251"/>
      <c r="D36" s="70">
        <v>180</v>
      </c>
      <c r="E36" s="70">
        <v>2010</v>
      </c>
      <c r="F36" s="71">
        <f>G36</f>
        <v>95017.74</v>
      </c>
      <c r="G36" s="71">
        <v>95017.74</v>
      </c>
      <c r="H36" s="71">
        <v>0</v>
      </c>
      <c r="I36" s="71">
        <f>J36</f>
        <v>100000</v>
      </c>
      <c r="J36" s="71">
        <v>100000</v>
      </c>
      <c r="K36" s="71">
        <v>0</v>
      </c>
      <c r="L36" s="71">
        <f>M36</f>
        <v>100000</v>
      </c>
      <c r="M36" s="71">
        <v>100000</v>
      </c>
      <c r="N36" s="71">
        <v>0</v>
      </c>
    </row>
    <row r="37" spans="1:14" ht="33" customHeight="1">
      <c r="A37" s="249" t="s">
        <v>217</v>
      </c>
      <c r="B37" s="250"/>
      <c r="C37" s="251"/>
      <c r="D37" s="70">
        <v>130</v>
      </c>
      <c r="E37" s="70">
        <v>2011</v>
      </c>
      <c r="F37" s="71">
        <f>G37</f>
        <v>73322.95999999999</v>
      </c>
      <c r="G37" s="71">
        <f>140303.31-66980.35</f>
        <v>73322.95999999999</v>
      </c>
      <c r="H37" s="66">
        <v>0</v>
      </c>
      <c r="I37" s="71">
        <f>J37</f>
        <v>145000</v>
      </c>
      <c r="J37" s="71">
        <v>145000</v>
      </c>
      <c r="K37" s="66">
        <v>0</v>
      </c>
      <c r="L37" s="71">
        <f>M37</f>
        <v>145000</v>
      </c>
      <c r="M37" s="71">
        <v>145000</v>
      </c>
      <c r="N37" s="66">
        <v>0</v>
      </c>
    </row>
    <row r="38" spans="1:14" ht="20.25" customHeight="1">
      <c r="A38" s="273" t="s">
        <v>216</v>
      </c>
      <c r="B38" s="274"/>
      <c r="C38" s="275"/>
      <c r="D38" s="65">
        <v>120</v>
      </c>
      <c r="E38" s="65">
        <v>2019</v>
      </c>
      <c r="F38" s="66">
        <f>G38</f>
        <v>131371.2</v>
      </c>
      <c r="G38" s="66">
        <f>52134.11+90748.2-11511.11</f>
        <v>131371.2</v>
      </c>
      <c r="H38" s="66">
        <v>0</v>
      </c>
      <c r="I38" s="66">
        <f>J38</f>
        <v>63000</v>
      </c>
      <c r="J38" s="66">
        <v>63000</v>
      </c>
      <c r="K38" s="66">
        <v>0</v>
      </c>
      <c r="L38" s="66">
        <f>M38</f>
        <v>63000</v>
      </c>
      <c r="M38" s="66">
        <v>63000</v>
      </c>
      <c r="N38" s="66">
        <v>0</v>
      </c>
    </row>
    <row r="39" spans="1:14" ht="19.5" customHeight="1">
      <c r="A39" s="237" t="s">
        <v>21</v>
      </c>
      <c r="B39" s="238"/>
      <c r="C39" s="239"/>
      <c r="D39" s="88" t="s">
        <v>17</v>
      </c>
      <c r="E39" s="88"/>
      <c r="F39" s="60"/>
      <c r="G39" s="60"/>
      <c r="H39" s="60"/>
      <c r="I39" s="60"/>
      <c r="J39" s="60"/>
      <c r="K39" s="60"/>
      <c r="L39" s="60"/>
      <c r="M39" s="60"/>
      <c r="N39" s="60"/>
    </row>
    <row r="40" spans="1:17" s="64" customFormat="1" ht="15" customHeight="1">
      <c r="A40" s="240" t="s">
        <v>22</v>
      </c>
      <c r="B40" s="241"/>
      <c r="C40" s="242"/>
      <c r="D40" s="62">
        <v>900</v>
      </c>
      <c r="E40" s="62"/>
      <c r="F40" s="63">
        <f>G40</f>
        <v>17499877.23</v>
      </c>
      <c r="G40" s="63">
        <f>G42+G136+G322+G370</f>
        <v>17499877.23</v>
      </c>
      <c r="H40" s="63"/>
      <c r="I40" s="63">
        <f>J40</f>
        <v>15585722</v>
      </c>
      <c r="J40" s="63">
        <f>J42+J136+J322+J370</f>
        <v>15585722</v>
      </c>
      <c r="K40" s="63"/>
      <c r="L40" s="63">
        <f>M40</f>
        <v>15585722</v>
      </c>
      <c r="M40" s="63">
        <f>M42+M136+M322+M370</f>
        <v>15585722</v>
      </c>
      <c r="N40" s="63"/>
      <c r="O40" s="151">
        <f>G4+G11-G40</f>
        <v>0</v>
      </c>
      <c r="P40" s="133">
        <f>J11-J40</f>
        <v>0</v>
      </c>
      <c r="Q40" s="133">
        <f>M11-M40</f>
        <v>0</v>
      </c>
    </row>
    <row r="41" spans="1:14" ht="15.75" customHeight="1">
      <c r="A41" s="243" t="s">
        <v>23</v>
      </c>
      <c r="B41" s="244"/>
      <c r="C41" s="245"/>
      <c r="D41" s="76"/>
      <c r="E41" s="76"/>
      <c r="F41" s="48"/>
      <c r="G41" s="48"/>
      <c r="H41" s="48"/>
      <c r="I41" s="48"/>
      <c r="J41" s="48"/>
      <c r="K41" s="48"/>
      <c r="L41" s="48"/>
      <c r="M41" s="48"/>
      <c r="N41" s="48"/>
    </row>
    <row r="42" spans="1:15" s="91" customFormat="1" ht="30" customHeight="1">
      <c r="A42" s="276" t="s">
        <v>24</v>
      </c>
      <c r="B42" s="277"/>
      <c r="C42" s="278"/>
      <c r="D42" s="89"/>
      <c r="E42" s="89"/>
      <c r="F42" s="90">
        <f>G42</f>
        <v>15852548.55</v>
      </c>
      <c r="G42" s="90">
        <f>G44+G94+G91</f>
        <v>15852548.55</v>
      </c>
      <c r="H42" s="90">
        <v>0</v>
      </c>
      <c r="I42" s="90">
        <f>J42</f>
        <v>14845722</v>
      </c>
      <c r="J42" s="90">
        <f>J44+J94+J91</f>
        <v>14845722</v>
      </c>
      <c r="K42" s="90">
        <v>0</v>
      </c>
      <c r="L42" s="90">
        <f>M42</f>
        <v>14845722</v>
      </c>
      <c r="M42" s="90">
        <f>M44+M94+M91</f>
        <v>14845722</v>
      </c>
      <c r="N42" s="90">
        <v>0</v>
      </c>
      <c r="O42" s="158"/>
    </row>
    <row r="43" spans="1:14" ht="15">
      <c r="A43" s="249" t="s">
        <v>8</v>
      </c>
      <c r="B43" s="250"/>
      <c r="C43" s="251"/>
      <c r="D43" s="92"/>
      <c r="E43" s="92"/>
      <c r="F43" s="71"/>
      <c r="G43" s="71"/>
      <c r="H43" s="71"/>
      <c r="I43" s="71"/>
      <c r="J43" s="71"/>
      <c r="K43" s="71"/>
      <c r="L43" s="71"/>
      <c r="M43" s="71"/>
      <c r="N43" s="71"/>
    </row>
    <row r="44" spans="1:15" s="40" customFormat="1" ht="52.5" customHeight="1">
      <c r="A44" s="279" t="s">
        <v>271</v>
      </c>
      <c r="B44" s="280"/>
      <c r="C44" s="281"/>
      <c r="D44" s="93"/>
      <c r="E44" s="93"/>
      <c r="F44" s="94">
        <f>G44</f>
        <v>15087854</v>
      </c>
      <c r="G44" s="94">
        <f>G45+G52+G67+G69+G70+G72+G73+G74+G81+G87+G89+G90</f>
        <v>15087854</v>
      </c>
      <c r="H44" s="94">
        <v>0</v>
      </c>
      <c r="I44" s="94">
        <f>J44</f>
        <v>14808342</v>
      </c>
      <c r="J44" s="94">
        <f>J45+J52+J67+J69+J70+J72+J73+J74+J81+J87+J89+J90</f>
        <v>14808342</v>
      </c>
      <c r="K44" s="94">
        <v>0</v>
      </c>
      <c r="L44" s="94">
        <f>M44</f>
        <v>14808342</v>
      </c>
      <c r="M44" s="94">
        <f>M45+M52+M67+M69+M70+M72+M73+M74+M81+M87+M89+M90</f>
        <v>14808342</v>
      </c>
      <c r="N44" s="94">
        <v>0</v>
      </c>
      <c r="O44" s="159"/>
    </row>
    <row r="45" spans="1:15" s="40" customFormat="1" ht="30.75" customHeight="1">
      <c r="A45" s="282" t="s">
        <v>25</v>
      </c>
      <c r="B45" s="283"/>
      <c r="C45" s="284"/>
      <c r="D45" s="95">
        <v>210</v>
      </c>
      <c r="E45" s="95"/>
      <c r="F45" s="96">
        <f>G45</f>
        <v>11890047</v>
      </c>
      <c r="G45" s="96">
        <f>SUM(G47:G50)+G51</f>
        <v>11890047</v>
      </c>
      <c r="H45" s="96">
        <v>0</v>
      </c>
      <c r="I45" s="96">
        <f>J45</f>
        <v>11600789</v>
      </c>
      <c r="J45" s="96">
        <f>SUM(J47:J50)</f>
        <v>11600789</v>
      </c>
      <c r="K45" s="96">
        <v>0</v>
      </c>
      <c r="L45" s="96">
        <f>M45</f>
        <v>11600789</v>
      </c>
      <c r="M45" s="96">
        <f>SUM(M47:M50)</f>
        <v>11600789</v>
      </c>
      <c r="N45" s="96">
        <v>0</v>
      </c>
      <c r="O45" s="159"/>
    </row>
    <row r="46" spans="1:14" ht="15">
      <c r="A46" s="249" t="s">
        <v>12</v>
      </c>
      <c r="B46" s="250"/>
      <c r="C46" s="251"/>
      <c r="D46" s="97"/>
      <c r="E46" s="97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4.25" customHeight="1">
      <c r="A47" s="249" t="s">
        <v>26</v>
      </c>
      <c r="B47" s="250"/>
      <c r="C47" s="251"/>
      <c r="D47" s="92">
        <v>211</v>
      </c>
      <c r="E47" s="92">
        <v>4000</v>
      </c>
      <c r="F47" s="71">
        <f aca="true" t="shared" si="1" ref="F47:F52">G47</f>
        <v>8568633</v>
      </c>
      <c r="G47" s="71">
        <v>8568633</v>
      </c>
      <c r="H47" s="71">
        <v>0</v>
      </c>
      <c r="I47" s="71">
        <f aca="true" t="shared" si="2" ref="I47:I52">J47</f>
        <v>8952733</v>
      </c>
      <c r="J47" s="71">
        <v>8952733</v>
      </c>
      <c r="K47" s="71">
        <v>0</v>
      </c>
      <c r="L47" s="71">
        <f aca="true" t="shared" si="3" ref="L47:L52">M47</f>
        <v>8952733</v>
      </c>
      <c r="M47" s="71">
        <v>8952733</v>
      </c>
      <c r="N47" s="71">
        <v>0</v>
      </c>
    </row>
    <row r="48" spans="1:14" ht="14.25" customHeight="1">
      <c r="A48" s="249" t="s">
        <v>26</v>
      </c>
      <c r="B48" s="250"/>
      <c r="C48" s="251"/>
      <c r="D48" s="92">
        <v>211</v>
      </c>
      <c r="E48" s="92">
        <v>4290</v>
      </c>
      <c r="F48" s="71">
        <f t="shared" si="1"/>
        <v>600252</v>
      </c>
      <c r="G48" s="71">
        <v>600252</v>
      </c>
      <c r="H48" s="71">
        <v>0</v>
      </c>
      <c r="I48" s="71">
        <f t="shared" si="2"/>
        <v>0</v>
      </c>
      <c r="J48" s="71">
        <v>0</v>
      </c>
      <c r="K48" s="71">
        <v>0</v>
      </c>
      <c r="L48" s="71">
        <f t="shared" si="3"/>
        <v>0</v>
      </c>
      <c r="M48" s="71">
        <v>0</v>
      </c>
      <c r="N48" s="71">
        <v>0</v>
      </c>
    </row>
    <row r="49" spans="1:14" ht="15">
      <c r="A49" s="249" t="s">
        <v>27</v>
      </c>
      <c r="B49" s="250"/>
      <c r="C49" s="251"/>
      <c r="D49" s="92">
        <v>212</v>
      </c>
      <c r="E49" s="92">
        <v>4000</v>
      </c>
      <c r="F49" s="71">
        <f t="shared" si="1"/>
        <v>13800</v>
      </c>
      <c r="G49" s="71">
        <f>4054+11146-9000+7600</f>
        <v>13800</v>
      </c>
      <c r="H49" s="71">
        <v>0</v>
      </c>
      <c r="I49" s="71">
        <f t="shared" si="2"/>
        <v>4054</v>
      </c>
      <c r="J49" s="71">
        <v>4054</v>
      </c>
      <c r="K49" s="71">
        <v>0</v>
      </c>
      <c r="L49" s="71">
        <f t="shared" si="3"/>
        <v>4054</v>
      </c>
      <c r="M49" s="71">
        <v>4054</v>
      </c>
      <c r="N49" s="71">
        <v>0</v>
      </c>
    </row>
    <row r="50" spans="1:14" ht="17.25" customHeight="1">
      <c r="A50" s="273" t="s">
        <v>28</v>
      </c>
      <c r="B50" s="274"/>
      <c r="C50" s="275"/>
      <c r="D50" s="98">
        <v>213</v>
      </c>
      <c r="E50" s="98">
        <v>4000</v>
      </c>
      <c r="F50" s="48">
        <f t="shared" si="1"/>
        <v>2530262</v>
      </c>
      <c r="G50" s="48">
        <v>2530262</v>
      </c>
      <c r="H50" s="48">
        <v>0</v>
      </c>
      <c r="I50" s="48">
        <f t="shared" si="2"/>
        <v>2644002</v>
      </c>
      <c r="J50" s="48">
        <v>2644002</v>
      </c>
      <c r="K50" s="48">
        <v>0</v>
      </c>
      <c r="L50" s="48">
        <f t="shared" si="3"/>
        <v>2644002</v>
      </c>
      <c r="M50" s="48">
        <v>2644002</v>
      </c>
      <c r="N50" s="48">
        <v>0</v>
      </c>
    </row>
    <row r="51" spans="1:14" ht="17.25" customHeight="1">
      <c r="A51" s="273" t="s">
        <v>28</v>
      </c>
      <c r="B51" s="274"/>
      <c r="C51" s="275"/>
      <c r="D51" s="114">
        <v>213</v>
      </c>
      <c r="E51" s="114">
        <v>4290</v>
      </c>
      <c r="F51" s="115">
        <f t="shared" si="1"/>
        <v>177100</v>
      </c>
      <c r="G51" s="115">
        <v>177100</v>
      </c>
      <c r="H51" s="115">
        <v>0</v>
      </c>
      <c r="I51" s="115">
        <f t="shared" si="2"/>
        <v>0</v>
      </c>
      <c r="J51" s="115">
        <v>0</v>
      </c>
      <c r="K51" s="115">
        <v>0</v>
      </c>
      <c r="L51" s="115">
        <f t="shared" si="3"/>
        <v>0</v>
      </c>
      <c r="M51" s="115">
        <v>0</v>
      </c>
      <c r="N51" s="115">
        <v>0</v>
      </c>
    </row>
    <row r="52" spans="1:15" s="40" customFormat="1" ht="14.25">
      <c r="A52" s="282" t="s">
        <v>151</v>
      </c>
      <c r="B52" s="283"/>
      <c r="C52" s="284"/>
      <c r="D52" s="99">
        <v>220</v>
      </c>
      <c r="E52" s="99"/>
      <c r="F52" s="96">
        <f t="shared" si="1"/>
        <v>2703099.62</v>
      </c>
      <c r="G52" s="100">
        <f>G54+G55+G56+G64+G65+G66</f>
        <v>2703099.62</v>
      </c>
      <c r="H52" s="100">
        <v>0</v>
      </c>
      <c r="I52" s="96">
        <f t="shared" si="2"/>
        <v>2654162</v>
      </c>
      <c r="J52" s="100">
        <f>J54+J55+J56+J64+J65+J66</f>
        <v>2654162</v>
      </c>
      <c r="K52" s="100">
        <v>0</v>
      </c>
      <c r="L52" s="96">
        <f t="shared" si="3"/>
        <v>2654162</v>
      </c>
      <c r="M52" s="100">
        <f>M54+M55+M56+M64+M65+M66</f>
        <v>2654162</v>
      </c>
      <c r="N52" s="100">
        <v>0</v>
      </c>
      <c r="O52" s="159"/>
    </row>
    <row r="53" spans="1:14" ht="15">
      <c r="A53" s="249" t="s">
        <v>12</v>
      </c>
      <c r="B53" s="250"/>
      <c r="C53" s="251"/>
      <c r="D53" s="92"/>
      <c r="E53" s="92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15">
      <c r="A54" s="249" t="s">
        <v>29</v>
      </c>
      <c r="B54" s="250"/>
      <c r="C54" s="251"/>
      <c r="D54" s="92">
        <v>221</v>
      </c>
      <c r="E54" s="92">
        <v>4000</v>
      </c>
      <c r="F54" s="71">
        <f>G54</f>
        <v>74705.88</v>
      </c>
      <c r="G54" s="71">
        <f>30474+44271.88-40</f>
        <v>74705.88</v>
      </c>
      <c r="H54" s="71">
        <v>0</v>
      </c>
      <c r="I54" s="71">
        <f>J54</f>
        <v>30474</v>
      </c>
      <c r="J54" s="71">
        <v>30474</v>
      </c>
      <c r="K54" s="71">
        <v>0</v>
      </c>
      <c r="L54" s="71">
        <f>M54</f>
        <v>30474</v>
      </c>
      <c r="M54" s="71">
        <v>30474</v>
      </c>
      <c r="N54" s="71">
        <v>0</v>
      </c>
    </row>
    <row r="55" spans="1:14" ht="15">
      <c r="A55" s="249" t="s">
        <v>30</v>
      </c>
      <c r="B55" s="250"/>
      <c r="C55" s="251"/>
      <c r="D55" s="92">
        <v>222</v>
      </c>
      <c r="E55" s="92">
        <v>4000</v>
      </c>
      <c r="F55" s="71">
        <f>G55</f>
        <v>105303.5</v>
      </c>
      <c r="G55" s="71">
        <f>85200+20103.5</f>
        <v>105303.5</v>
      </c>
      <c r="H55" s="71">
        <v>0</v>
      </c>
      <c r="I55" s="71">
        <f>J55</f>
        <v>85200</v>
      </c>
      <c r="J55" s="71">
        <v>85200</v>
      </c>
      <c r="K55" s="71">
        <v>0</v>
      </c>
      <c r="L55" s="71">
        <f>M55</f>
        <v>85200</v>
      </c>
      <c r="M55" s="71">
        <v>85200</v>
      </c>
      <c r="N55" s="71">
        <v>0</v>
      </c>
    </row>
    <row r="56" spans="1:14" ht="15">
      <c r="A56" s="249" t="s">
        <v>158</v>
      </c>
      <c r="B56" s="250"/>
      <c r="C56" s="251"/>
      <c r="D56" s="92">
        <v>223</v>
      </c>
      <c r="E56" s="92"/>
      <c r="F56" s="71">
        <f>G56</f>
        <v>1552808</v>
      </c>
      <c r="G56" s="71">
        <f>SUM(G58:G63)</f>
        <v>1552808</v>
      </c>
      <c r="H56" s="71">
        <v>0</v>
      </c>
      <c r="I56" s="71">
        <f>J56</f>
        <v>1552808</v>
      </c>
      <c r="J56" s="71">
        <f>SUM(J58:J63)</f>
        <v>1552808</v>
      </c>
      <c r="K56" s="71">
        <v>0</v>
      </c>
      <c r="L56" s="71">
        <f>M56</f>
        <v>1552808</v>
      </c>
      <c r="M56" s="71">
        <f>SUM(M58:M63)</f>
        <v>1552808</v>
      </c>
      <c r="N56" s="71">
        <v>0</v>
      </c>
    </row>
    <row r="57" spans="1:14" ht="15.75" customHeight="1">
      <c r="A57" s="249" t="s">
        <v>8</v>
      </c>
      <c r="B57" s="250"/>
      <c r="C57" s="251"/>
      <c r="D57" s="70"/>
      <c r="E57" s="70"/>
      <c r="F57" s="71"/>
      <c r="G57" s="71"/>
      <c r="H57" s="71"/>
      <c r="I57" s="71"/>
      <c r="J57" s="71"/>
      <c r="K57" s="71"/>
      <c r="L57" s="71"/>
      <c r="M57" s="71"/>
      <c r="N57" s="71"/>
    </row>
    <row r="58" spans="1:15" s="61" customFormat="1" ht="15">
      <c r="A58" s="285" t="s">
        <v>48</v>
      </c>
      <c r="B58" s="286"/>
      <c r="C58" s="287"/>
      <c r="D58" s="101"/>
      <c r="E58" s="101">
        <v>4000</v>
      </c>
      <c r="F58" s="102">
        <f>G58</f>
        <v>872938</v>
      </c>
      <c r="G58" s="102">
        <f>837307+35631</f>
        <v>872938</v>
      </c>
      <c r="H58" s="102">
        <v>0</v>
      </c>
      <c r="I58" s="102">
        <f>J58</f>
        <v>837307</v>
      </c>
      <c r="J58" s="102">
        <v>837307</v>
      </c>
      <c r="K58" s="102">
        <v>0</v>
      </c>
      <c r="L58" s="102">
        <f>M58</f>
        <v>837307</v>
      </c>
      <c r="M58" s="102">
        <v>837307</v>
      </c>
      <c r="N58" s="102">
        <v>0</v>
      </c>
      <c r="O58" s="150"/>
    </row>
    <row r="59" spans="1:15" s="61" customFormat="1" ht="15">
      <c r="A59" s="285" t="s">
        <v>49</v>
      </c>
      <c r="B59" s="286"/>
      <c r="C59" s="287"/>
      <c r="D59" s="101"/>
      <c r="E59" s="101">
        <v>4000</v>
      </c>
      <c r="F59" s="102">
        <f>G59</f>
        <v>510467</v>
      </c>
      <c r="G59" s="102">
        <f>491026+19441</f>
        <v>510467</v>
      </c>
      <c r="H59" s="102">
        <v>0</v>
      </c>
      <c r="I59" s="102">
        <f>J59</f>
        <v>491026</v>
      </c>
      <c r="J59" s="102">
        <v>491026</v>
      </c>
      <c r="K59" s="102">
        <v>0</v>
      </c>
      <c r="L59" s="102">
        <f>M59</f>
        <v>491026</v>
      </c>
      <c r="M59" s="102">
        <v>491026</v>
      </c>
      <c r="N59" s="102">
        <v>0</v>
      </c>
      <c r="O59" s="150"/>
    </row>
    <row r="60" spans="1:15" s="61" customFormat="1" ht="15" hidden="1">
      <c r="A60" s="285" t="s">
        <v>152</v>
      </c>
      <c r="B60" s="286"/>
      <c r="C60" s="287"/>
      <c r="D60" s="101"/>
      <c r="E60" s="101"/>
      <c r="F60" s="102">
        <f>G60</f>
        <v>0</v>
      </c>
      <c r="G60" s="102">
        <v>0</v>
      </c>
      <c r="H60" s="102">
        <v>0</v>
      </c>
      <c r="I60" s="102">
        <f>J60</f>
        <v>0</v>
      </c>
      <c r="J60" s="102">
        <v>0</v>
      </c>
      <c r="K60" s="102">
        <v>0</v>
      </c>
      <c r="L60" s="102">
        <f>M60</f>
        <v>0</v>
      </c>
      <c r="M60" s="102">
        <v>0</v>
      </c>
      <c r="N60" s="102">
        <v>0</v>
      </c>
      <c r="O60" s="150"/>
    </row>
    <row r="61" spans="1:15" s="61" customFormat="1" ht="15">
      <c r="A61" s="285" t="s">
        <v>153</v>
      </c>
      <c r="B61" s="286"/>
      <c r="C61" s="287"/>
      <c r="D61" s="101"/>
      <c r="E61" s="101">
        <v>4000</v>
      </c>
      <c r="F61" s="102">
        <f>G61</f>
        <v>169403</v>
      </c>
      <c r="G61" s="102">
        <f>224475-55072</f>
        <v>169403</v>
      </c>
      <c r="H61" s="102">
        <v>0</v>
      </c>
      <c r="I61" s="102">
        <f>J61</f>
        <v>224475</v>
      </c>
      <c r="J61" s="102">
        <v>224475</v>
      </c>
      <c r="K61" s="102">
        <v>0</v>
      </c>
      <c r="L61" s="102">
        <f>M61</f>
        <v>224475</v>
      </c>
      <c r="M61" s="102">
        <v>224475</v>
      </c>
      <c r="N61" s="102">
        <v>0</v>
      </c>
      <c r="O61" s="150"/>
    </row>
    <row r="62" spans="1:14" ht="30.75" customHeight="1" hidden="1">
      <c r="A62" s="249" t="s">
        <v>154</v>
      </c>
      <c r="B62" s="250"/>
      <c r="C62" s="251"/>
      <c r="D62" s="92"/>
      <c r="E62" s="92"/>
      <c r="F62" s="71">
        <f>G62</f>
        <v>0</v>
      </c>
      <c r="G62" s="71">
        <v>0</v>
      </c>
      <c r="H62" s="71">
        <v>0</v>
      </c>
      <c r="I62" s="71">
        <f>J62</f>
        <v>0</v>
      </c>
      <c r="J62" s="71">
        <v>0</v>
      </c>
      <c r="K62" s="71">
        <v>0</v>
      </c>
      <c r="L62" s="71">
        <f>M62</f>
        <v>0</v>
      </c>
      <c r="M62" s="71">
        <v>0</v>
      </c>
      <c r="N62" s="71">
        <v>0</v>
      </c>
    </row>
    <row r="63" spans="1:14" ht="15" hidden="1">
      <c r="A63" s="249" t="s">
        <v>53</v>
      </c>
      <c r="B63" s="250"/>
      <c r="C63" s="251"/>
      <c r="D63" s="92"/>
      <c r="E63" s="92"/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</row>
    <row r="64" spans="1:14" ht="30" customHeight="1" hidden="1">
      <c r="A64" s="249" t="s">
        <v>31</v>
      </c>
      <c r="B64" s="250"/>
      <c r="C64" s="251"/>
      <c r="D64" s="92">
        <v>224</v>
      </c>
      <c r="E64" s="92"/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</row>
    <row r="65" spans="1:14" ht="21.75" customHeight="1">
      <c r="A65" s="249" t="s">
        <v>32</v>
      </c>
      <c r="B65" s="250"/>
      <c r="C65" s="251"/>
      <c r="D65" s="92">
        <v>225</v>
      </c>
      <c r="E65" s="92">
        <v>4000</v>
      </c>
      <c r="F65" s="71">
        <f>G65</f>
        <v>216680.85</v>
      </c>
      <c r="G65" s="71">
        <f>273015-56334.15</f>
        <v>216680.85</v>
      </c>
      <c r="H65" s="71">
        <v>0</v>
      </c>
      <c r="I65" s="71">
        <f>J65</f>
        <v>273015</v>
      </c>
      <c r="J65" s="71">
        <v>273015</v>
      </c>
      <c r="K65" s="71">
        <v>0</v>
      </c>
      <c r="L65" s="71">
        <f>M65</f>
        <v>273015</v>
      </c>
      <c r="M65" s="71">
        <v>273015</v>
      </c>
      <c r="N65" s="71">
        <v>0</v>
      </c>
    </row>
    <row r="66" spans="1:14" ht="20.25" customHeight="1">
      <c r="A66" s="267" t="s">
        <v>33</v>
      </c>
      <c r="B66" s="268"/>
      <c r="C66" s="269"/>
      <c r="D66" s="98">
        <v>226</v>
      </c>
      <c r="E66" s="98">
        <v>4000</v>
      </c>
      <c r="F66" s="48">
        <f>G66</f>
        <v>753601.39</v>
      </c>
      <c r="G66" s="48">
        <f>694525.75+22060.64+104469-67454</f>
        <v>753601.39</v>
      </c>
      <c r="H66" s="48">
        <v>0</v>
      </c>
      <c r="I66" s="48">
        <f>J66</f>
        <v>712665</v>
      </c>
      <c r="J66" s="48">
        <f>730812-J92</f>
        <v>712665</v>
      </c>
      <c r="K66" s="48">
        <v>0</v>
      </c>
      <c r="L66" s="48">
        <f>M66</f>
        <v>712665</v>
      </c>
      <c r="M66" s="48">
        <f>730812-M92</f>
        <v>712665</v>
      </c>
      <c r="N66" s="48">
        <v>0</v>
      </c>
    </row>
    <row r="67" spans="1:14" ht="29.25" customHeight="1" hidden="1">
      <c r="A67" s="288" t="s">
        <v>155</v>
      </c>
      <c r="B67" s="289"/>
      <c r="C67" s="290"/>
      <c r="D67" s="103">
        <v>240</v>
      </c>
      <c r="E67" s="103"/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</row>
    <row r="68" spans="1:14" ht="15" hidden="1">
      <c r="A68" s="249" t="s">
        <v>12</v>
      </c>
      <c r="B68" s="250"/>
      <c r="C68" s="251"/>
      <c r="D68" s="92"/>
      <c r="E68" s="92"/>
      <c r="F68" s="71"/>
      <c r="G68" s="71"/>
      <c r="H68" s="71"/>
      <c r="I68" s="71"/>
      <c r="J68" s="71"/>
      <c r="K68" s="71"/>
      <c r="L68" s="71"/>
      <c r="M68" s="71"/>
      <c r="N68" s="71"/>
    </row>
    <row r="69" spans="1:14" ht="45" customHeight="1" hidden="1">
      <c r="A69" s="267" t="s">
        <v>34</v>
      </c>
      <c r="B69" s="268"/>
      <c r="C69" s="269"/>
      <c r="D69" s="98">
        <v>241</v>
      </c>
      <c r="E69" s="98"/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</row>
    <row r="70" spans="1:14" ht="15" hidden="1">
      <c r="A70" s="288" t="s">
        <v>156</v>
      </c>
      <c r="B70" s="289"/>
      <c r="C70" s="290"/>
      <c r="D70" s="103">
        <v>260</v>
      </c>
      <c r="E70" s="103"/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</row>
    <row r="71" spans="1:14" ht="15" hidden="1">
      <c r="A71" s="249" t="s">
        <v>12</v>
      </c>
      <c r="B71" s="250"/>
      <c r="C71" s="251"/>
      <c r="D71" s="92"/>
      <c r="E71" s="92"/>
      <c r="F71" s="71"/>
      <c r="G71" s="71"/>
      <c r="H71" s="71"/>
      <c r="I71" s="71"/>
      <c r="J71" s="71"/>
      <c r="K71" s="71"/>
      <c r="L71" s="71"/>
      <c r="M71" s="71"/>
      <c r="N71" s="71"/>
    </row>
    <row r="72" spans="1:14" ht="32.25" customHeight="1" hidden="1">
      <c r="A72" s="249" t="s">
        <v>35</v>
      </c>
      <c r="B72" s="250"/>
      <c r="C72" s="251"/>
      <c r="D72" s="92">
        <v>262</v>
      </c>
      <c r="E72" s="92"/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</row>
    <row r="73" spans="1:14" ht="45" customHeight="1" hidden="1">
      <c r="A73" s="267" t="s">
        <v>36</v>
      </c>
      <c r="B73" s="268"/>
      <c r="C73" s="269"/>
      <c r="D73" s="98">
        <v>263</v>
      </c>
      <c r="E73" s="98"/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</row>
    <row r="74" spans="1:15" s="40" customFormat="1" ht="14.25">
      <c r="A74" s="282" t="s">
        <v>157</v>
      </c>
      <c r="B74" s="283"/>
      <c r="C74" s="284"/>
      <c r="D74" s="105">
        <v>290</v>
      </c>
      <c r="E74" s="105"/>
      <c r="F74" s="106">
        <f>G74</f>
        <v>287594.69</v>
      </c>
      <c r="G74" s="106">
        <f>SUM(G76:G80)</f>
        <v>287594.69</v>
      </c>
      <c r="H74" s="96">
        <v>0</v>
      </c>
      <c r="I74" s="106">
        <f>J74</f>
        <v>379100</v>
      </c>
      <c r="J74" s="106">
        <f>SUM(J76:J80)</f>
        <v>379100</v>
      </c>
      <c r="K74" s="96">
        <v>0</v>
      </c>
      <c r="L74" s="106">
        <f>M74</f>
        <v>379100</v>
      </c>
      <c r="M74" s="106">
        <f>SUM(M76:M80)</f>
        <v>379100</v>
      </c>
      <c r="N74" s="96">
        <v>0</v>
      </c>
      <c r="O74" s="159"/>
    </row>
    <row r="75" spans="1:14" ht="15">
      <c r="A75" s="249" t="s">
        <v>8</v>
      </c>
      <c r="B75" s="250"/>
      <c r="C75" s="251"/>
      <c r="D75" s="92"/>
      <c r="E75" s="92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5">
      <c r="A76" s="249" t="s">
        <v>50</v>
      </c>
      <c r="B76" s="250"/>
      <c r="C76" s="251"/>
      <c r="D76" s="92"/>
      <c r="E76" s="92">
        <v>4000</v>
      </c>
      <c r="F76" s="71">
        <f aca="true" t="shared" si="4" ref="F76:F81">G76</f>
        <v>211419</v>
      </c>
      <c r="G76" s="71">
        <f>314770-103351</f>
        <v>211419</v>
      </c>
      <c r="H76" s="71">
        <v>0</v>
      </c>
      <c r="I76" s="71">
        <f aca="true" t="shared" si="5" ref="I76:I81">J76</f>
        <v>314770</v>
      </c>
      <c r="J76" s="71">
        <v>314770</v>
      </c>
      <c r="K76" s="71">
        <v>0</v>
      </c>
      <c r="L76" s="71">
        <f aca="true" t="shared" si="6" ref="L76:L81">M76</f>
        <v>314770</v>
      </c>
      <c r="M76" s="71">
        <v>314770</v>
      </c>
      <c r="N76" s="71">
        <v>0</v>
      </c>
    </row>
    <row r="77" spans="1:14" ht="15" hidden="1">
      <c r="A77" s="249" t="s">
        <v>159</v>
      </c>
      <c r="B77" s="250"/>
      <c r="C77" s="251"/>
      <c r="D77" s="92"/>
      <c r="E77" s="92">
        <v>4000</v>
      </c>
      <c r="F77" s="71">
        <f t="shared" si="4"/>
        <v>0</v>
      </c>
      <c r="G77" s="71">
        <v>0</v>
      </c>
      <c r="H77" s="66">
        <v>0</v>
      </c>
      <c r="I77" s="71">
        <f t="shared" si="5"/>
        <v>0</v>
      </c>
      <c r="J77" s="71">
        <v>0</v>
      </c>
      <c r="K77" s="66">
        <v>0</v>
      </c>
      <c r="L77" s="71">
        <f t="shared" si="6"/>
        <v>0</v>
      </c>
      <c r="M77" s="71">
        <v>0</v>
      </c>
      <c r="N77" s="66">
        <v>0</v>
      </c>
    </row>
    <row r="78" spans="1:14" ht="15">
      <c r="A78" s="249" t="s">
        <v>51</v>
      </c>
      <c r="B78" s="250"/>
      <c r="C78" s="251"/>
      <c r="D78" s="92"/>
      <c r="E78" s="92">
        <v>4000</v>
      </c>
      <c r="F78" s="71">
        <f t="shared" si="4"/>
        <v>2572</v>
      </c>
      <c r="G78" s="71">
        <f>3690-1118</f>
        <v>2572</v>
      </c>
      <c r="H78" s="71">
        <v>0</v>
      </c>
      <c r="I78" s="71">
        <f t="shared" si="5"/>
        <v>3690</v>
      </c>
      <c r="J78" s="71">
        <f>3690</f>
        <v>3690</v>
      </c>
      <c r="K78" s="71">
        <v>0</v>
      </c>
      <c r="L78" s="71">
        <f t="shared" si="6"/>
        <v>3690</v>
      </c>
      <c r="M78" s="71">
        <f>3690</f>
        <v>3690</v>
      </c>
      <c r="N78" s="71">
        <v>0</v>
      </c>
    </row>
    <row r="79" spans="1:14" ht="15" hidden="1">
      <c r="A79" s="249" t="s">
        <v>160</v>
      </c>
      <c r="B79" s="250"/>
      <c r="C79" s="251"/>
      <c r="D79" s="92"/>
      <c r="E79" s="92">
        <v>4000</v>
      </c>
      <c r="F79" s="71">
        <f t="shared" si="4"/>
        <v>0</v>
      </c>
      <c r="G79" s="71">
        <v>0</v>
      </c>
      <c r="H79" s="71">
        <v>0</v>
      </c>
      <c r="I79" s="71">
        <f t="shared" si="5"/>
        <v>0</v>
      </c>
      <c r="J79" s="71">
        <v>0</v>
      </c>
      <c r="K79" s="71">
        <v>0</v>
      </c>
      <c r="L79" s="71">
        <f t="shared" si="6"/>
        <v>0</v>
      </c>
      <c r="M79" s="71">
        <v>0</v>
      </c>
      <c r="N79" s="71">
        <v>0</v>
      </c>
    </row>
    <row r="80" spans="1:14" ht="15">
      <c r="A80" s="267" t="s">
        <v>54</v>
      </c>
      <c r="B80" s="268"/>
      <c r="C80" s="269"/>
      <c r="D80" s="92"/>
      <c r="E80" s="92">
        <v>4000</v>
      </c>
      <c r="F80" s="71">
        <f t="shared" si="4"/>
        <v>73603.69</v>
      </c>
      <c r="G80" s="71">
        <f>42390-8536.81+39750.5</f>
        <v>73603.69</v>
      </c>
      <c r="H80" s="48">
        <v>0</v>
      </c>
      <c r="I80" s="71">
        <f t="shared" si="5"/>
        <v>60640</v>
      </c>
      <c r="J80" s="71">
        <f>79873-J93</f>
        <v>60640</v>
      </c>
      <c r="K80" s="48">
        <v>0</v>
      </c>
      <c r="L80" s="71">
        <f t="shared" si="6"/>
        <v>60640</v>
      </c>
      <c r="M80" s="71">
        <f>79873-M93</f>
        <v>60640</v>
      </c>
      <c r="N80" s="48">
        <v>0</v>
      </c>
    </row>
    <row r="81" spans="1:15" s="40" customFormat="1" ht="20.25" customHeight="1">
      <c r="A81" s="282" t="s">
        <v>162</v>
      </c>
      <c r="B81" s="283"/>
      <c r="C81" s="284"/>
      <c r="D81" s="95">
        <v>300</v>
      </c>
      <c r="E81" s="95"/>
      <c r="F81" s="96">
        <f t="shared" si="4"/>
        <v>207112.69</v>
      </c>
      <c r="G81" s="96">
        <f>SUM(G83:G86)</f>
        <v>207112.69</v>
      </c>
      <c r="H81" s="96">
        <v>0</v>
      </c>
      <c r="I81" s="96">
        <f t="shared" si="5"/>
        <v>174291</v>
      </c>
      <c r="J81" s="96">
        <f>SUM(J83:J86)</f>
        <v>174291</v>
      </c>
      <c r="K81" s="96">
        <v>0</v>
      </c>
      <c r="L81" s="96">
        <f t="shared" si="6"/>
        <v>174291</v>
      </c>
      <c r="M81" s="96">
        <f>SUM(M83:M86)</f>
        <v>174291</v>
      </c>
      <c r="N81" s="96">
        <v>0</v>
      </c>
      <c r="O81" s="159"/>
    </row>
    <row r="82" spans="1:14" ht="15">
      <c r="A82" s="249" t="s">
        <v>12</v>
      </c>
      <c r="B82" s="250"/>
      <c r="C82" s="251"/>
      <c r="D82" s="92"/>
      <c r="E82" s="92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15.75" customHeight="1">
      <c r="A83" s="249" t="s">
        <v>37</v>
      </c>
      <c r="B83" s="250"/>
      <c r="C83" s="251"/>
      <c r="D83" s="92">
        <v>310</v>
      </c>
      <c r="E83" s="92"/>
      <c r="F83" s="71">
        <f>G83</f>
        <v>18500</v>
      </c>
      <c r="G83" s="71">
        <f>3058+15442</f>
        <v>18500</v>
      </c>
      <c r="H83" s="71">
        <v>0</v>
      </c>
      <c r="I83" s="71">
        <f>J83</f>
        <v>3058</v>
      </c>
      <c r="J83" s="71">
        <v>3058</v>
      </c>
      <c r="K83" s="71">
        <v>0</v>
      </c>
      <c r="L83" s="71">
        <f>M83</f>
        <v>3058</v>
      </c>
      <c r="M83" s="71">
        <v>3058</v>
      </c>
      <c r="N83" s="71">
        <v>0</v>
      </c>
    </row>
    <row r="84" spans="1:14" ht="29.25" customHeight="1" hidden="1">
      <c r="A84" s="249" t="s">
        <v>38</v>
      </c>
      <c r="B84" s="250"/>
      <c r="C84" s="251"/>
      <c r="D84" s="92">
        <v>320</v>
      </c>
      <c r="E84" s="92"/>
      <c r="F84" s="71">
        <f>G84</f>
        <v>0</v>
      </c>
      <c r="G84" s="71">
        <v>0</v>
      </c>
      <c r="H84" s="71">
        <v>0</v>
      </c>
      <c r="I84" s="71">
        <f>J84</f>
        <v>0</v>
      </c>
      <c r="J84" s="71">
        <v>0</v>
      </c>
      <c r="K84" s="71">
        <v>0</v>
      </c>
      <c r="L84" s="71">
        <f>M84</f>
        <v>0</v>
      </c>
      <c r="M84" s="71">
        <v>0</v>
      </c>
      <c r="N84" s="71">
        <v>0</v>
      </c>
    </row>
    <row r="85" spans="1:14" ht="21.75" customHeight="1" hidden="1">
      <c r="A85" s="249" t="s">
        <v>39</v>
      </c>
      <c r="B85" s="250"/>
      <c r="C85" s="251"/>
      <c r="D85" s="92">
        <v>330</v>
      </c>
      <c r="E85" s="92"/>
      <c r="F85" s="71">
        <f>G85</f>
        <v>0</v>
      </c>
      <c r="G85" s="71">
        <v>0</v>
      </c>
      <c r="H85" s="71">
        <v>0</v>
      </c>
      <c r="I85" s="71">
        <f>J85</f>
        <v>0</v>
      </c>
      <c r="J85" s="71">
        <v>0</v>
      </c>
      <c r="K85" s="71">
        <v>0</v>
      </c>
      <c r="L85" s="71">
        <f>M85</f>
        <v>0</v>
      </c>
      <c r="M85" s="71">
        <v>0</v>
      </c>
      <c r="N85" s="71">
        <v>0</v>
      </c>
    </row>
    <row r="86" spans="1:14" ht="24.75" customHeight="1">
      <c r="A86" s="267" t="s">
        <v>40</v>
      </c>
      <c r="B86" s="268"/>
      <c r="C86" s="269"/>
      <c r="D86" s="98">
        <v>340</v>
      </c>
      <c r="E86" s="98"/>
      <c r="F86" s="71">
        <f>G86</f>
        <v>188612.69</v>
      </c>
      <c r="G86" s="71">
        <f>171233+21863.52-4483.83</f>
        <v>188612.69</v>
      </c>
      <c r="H86" s="48">
        <v>0</v>
      </c>
      <c r="I86" s="71">
        <f>J86</f>
        <v>171233</v>
      </c>
      <c r="J86" s="71">
        <v>171233</v>
      </c>
      <c r="K86" s="48">
        <v>0</v>
      </c>
      <c r="L86" s="71">
        <f>M86</f>
        <v>171233</v>
      </c>
      <c r="M86" s="71">
        <v>171233</v>
      </c>
      <c r="N86" s="48">
        <v>0</v>
      </c>
    </row>
    <row r="87" spans="1:14" ht="16.5" customHeight="1" hidden="1">
      <c r="A87" s="288" t="s">
        <v>161</v>
      </c>
      <c r="B87" s="289"/>
      <c r="C87" s="290"/>
      <c r="D87" s="107">
        <v>500</v>
      </c>
      <c r="E87" s="107"/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</row>
    <row r="88" spans="1:14" ht="15" hidden="1">
      <c r="A88" s="249" t="s">
        <v>12</v>
      </c>
      <c r="B88" s="250"/>
      <c r="C88" s="251"/>
      <c r="D88" s="92"/>
      <c r="E88" s="92"/>
      <c r="F88" s="71"/>
      <c r="G88" s="71"/>
      <c r="H88" s="71"/>
      <c r="I88" s="71"/>
      <c r="J88" s="71"/>
      <c r="K88" s="71"/>
      <c r="L88" s="71"/>
      <c r="M88" s="71"/>
      <c r="N88" s="71"/>
    </row>
    <row r="89" spans="1:14" ht="46.5" customHeight="1" hidden="1">
      <c r="A89" s="249" t="s">
        <v>47</v>
      </c>
      <c r="B89" s="250"/>
      <c r="C89" s="251"/>
      <c r="D89" s="92">
        <v>520</v>
      </c>
      <c r="E89" s="92"/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</row>
    <row r="90" spans="1:14" ht="30.75" customHeight="1" hidden="1">
      <c r="A90" s="267" t="s">
        <v>41</v>
      </c>
      <c r="B90" s="268"/>
      <c r="C90" s="269"/>
      <c r="D90" s="98">
        <v>530</v>
      </c>
      <c r="E90" s="98"/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</row>
    <row r="91" spans="1:15" s="40" customFormat="1" ht="37.5" customHeight="1">
      <c r="A91" s="291" t="s">
        <v>228</v>
      </c>
      <c r="B91" s="291"/>
      <c r="C91" s="291"/>
      <c r="D91" s="145"/>
      <c r="E91" s="145"/>
      <c r="F91" s="109">
        <f>G91</f>
        <v>37380</v>
      </c>
      <c r="G91" s="109">
        <f>G92+G93</f>
        <v>37380</v>
      </c>
      <c r="H91" s="109">
        <v>0</v>
      </c>
      <c r="I91" s="109">
        <f>J91</f>
        <v>37380</v>
      </c>
      <c r="J91" s="109">
        <f>J92+J93</f>
        <v>37380</v>
      </c>
      <c r="K91" s="109">
        <v>0</v>
      </c>
      <c r="L91" s="109">
        <f>M91</f>
        <v>37380</v>
      </c>
      <c r="M91" s="109">
        <f>M92+M93</f>
        <v>37380</v>
      </c>
      <c r="N91" s="109">
        <v>0</v>
      </c>
      <c r="O91" s="159"/>
    </row>
    <row r="92" spans="1:14" ht="20.25" customHeight="1">
      <c r="A92" s="292" t="s">
        <v>33</v>
      </c>
      <c r="B92" s="293"/>
      <c r="C92" s="294"/>
      <c r="D92" s="114">
        <v>226</v>
      </c>
      <c r="E92" s="114">
        <v>4000</v>
      </c>
      <c r="F92" s="115">
        <f>G92</f>
        <v>23683.81</v>
      </c>
      <c r="G92" s="115">
        <v>23683.81</v>
      </c>
      <c r="H92" s="115">
        <v>0</v>
      </c>
      <c r="I92" s="115">
        <f>J92</f>
        <v>18147</v>
      </c>
      <c r="J92" s="115">
        <v>18147</v>
      </c>
      <c r="K92" s="115">
        <v>0</v>
      </c>
      <c r="L92" s="115">
        <f>M92</f>
        <v>18147</v>
      </c>
      <c r="M92" s="115">
        <v>18147</v>
      </c>
      <c r="N92" s="115">
        <v>0</v>
      </c>
    </row>
    <row r="93" spans="1:14" ht="24" customHeight="1">
      <c r="A93" s="295" t="s">
        <v>266</v>
      </c>
      <c r="B93" s="296"/>
      <c r="C93" s="297"/>
      <c r="D93" s="144">
        <v>290</v>
      </c>
      <c r="E93" s="144">
        <v>4000</v>
      </c>
      <c r="F93" s="66">
        <f>G93</f>
        <v>13696.19</v>
      </c>
      <c r="G93" s="66">
        <v>13696.19</v>
      </c>
      <c r="H93" s="146">
        <v>0</v>
      </c>
      <c r="I93" s="66">
        <f>J93</f>
        <v>19233</v>
      </c>
      <c r="J93" s="66">
        <v>19233</v>
      </c>
      <c r="K93" s="146">
        <v>0</v>
      </c>
      <c r="L93" s="66">
        <f>M93</f>
        <v>19233</v>
      </c>
      <c r="M93" s="66">
        <v>19233</v>
      </c>
      <c r="N93" s="146">
        <v>0</v>
      </c>
    </row>
    <row r="94" spans="1:15" s="40" customFormat="1" ht="56.25" customHeight="1">
      <c r="A94" s="291" t="s">
        <v>221</v>
      </c>
      <c r="B94" s="291"/>
      <c r="C94" s="291"/>
      <c r="D94" s="145" t="s">
        <v>220</v>
      </c>
      <c r="E94" s="145"/>
      <c r="F94" s="109">
        <f>G94</f>
        <v>727314.5499999999</v>
      </c>
      <c r="G94" s="109">
        <f>G95+G100+G122+G129</f>
        <v>727314.5499999999</v>
      </c>
      <c r="H94" s="109">
        <v>0</v>
      </c>
      <c r="I94" s="109">
        <f>J94</f>
        <v>0</v>
      </c>
      <c r="J94" s="109">
        <f>J95+J100+J122+J129</f>
        <v>0</v>
      </c>
      <c r="K94" s="109">
        <v>0</v>
      </c>
      <c r="L94" s="109">
        <f>M94</f>
        <v>0</v>
      </c>
      <c r="M94" s="109">
        <f>M95+M100+M122+M129</f>
        <v>0</v>
      </c>
      <c r="N94" s="109">
        <v>0</v>
      </c>
      <c r="O94" s="159"/>
    </row>
    <row r="95" spans="1:15" s="40" customFormat="1" ht="27" customHeight="1">
      <c r="A95" s="282" t="s">
        <v>25</v>
      </c>
      <c r="B95" s="283"/>
      <c r="C95" s="284"/>
      <c r="D95" s="95">
        <v>210</v>
      </c>
      <c r="E95" s="95"/>
      <c r="F95" s="96">
        <f>G95</f>
        <v>431768.69</v>
      </c>
      <c r="G95" s="96">
        <f>G97+G99</f>
        <v>431768.69</v>
      </c>
      <c r="H95" s="96">
        <v>0</v>
      </c>
      <c r="I95" s="96">
        <f>J95</f>
        <v>0</v>
      </c>
      <c r="J95" s="96">
        <f>J97+J99</f>
        <v>0</v>
      </c>
      <c r="K95" s="96">
        <v>0</v>
      </c>
      <c r="L95" s="96">
        <f>M95</f>
        <v>0</v>
      </c>
      <c r="M95" s="96">
        <f>M97+M99</f>
        <v>0</v>
      </c>
      <c r="N95" s="96">
        <v>0</v>
      </c>
      <c r="O95" s="159"/>
    </row>
    <row r="96" spans="1:14" ht="15">
      <c r="A96" s="249" t="s">
        <v>12</v>
      </c>
      <c r="B96" s="250"/>
      <c r="C96" s="251"/>
      <c r="D96" s="97"/>
      <c r="E96" s="97"/>
      <c r="F96" s="71"/>
      <c r="G96" s="71"/>
      <c r="H96" s="71"/>
      <c r="I96" s="71"/>
      <c r="J96" s="71"/>
      <c r="K96" s="71"/>
      <c r="L96" s="71"/>
      <c r="M96" s="71"/>
      <c r="N96" s="71"/>
    </row>
    <row r="97" spans="1:14" ht="15.75" customHeight="1">
      <c r="A97" s="249" t="s">
        <v>26</v>
      </c>
      <c r="B97" s="250"/>
      <c r="C97" s="251"/>
      <c r="D97" s="92">
        <v>211</v>
      </c>
      <c r="E97" s="92">
        <v>4199</v>
      </c>
      <c r="F97" s="71">
        <f>G97</f>
        <v>326968.7</v>
      </c>
      <c r="G97" s="71">
        <f>2044.65+324924.05</f>
        <v>326968.7</v>
      </c>
      <c r="H97" s="71">
        <v>0</v>
      </c>
      <c r="I97" s="71">
        <f>J97</f>
        <v>0</v>
      </c>
      <c r="J97" s="71">
        <v>0</v>
      </c>
      <c r="K97" s="71">
        <v>0</v>
      </c>
      <c r="L97" s="71">
        <f>M97</f>
        <v>0</v>
      </c>
      <c r="M97" s="71">
        <v>0</v>
      </c>
      <c r="N97" s="71">
        <v>0</v>
      </c>
    </row>
    <row r="98" spans="1:14" ht="15" hidden="1">
      <c r="A98" s="249" t="s">
        <v>27</v>
      </c>
      <c r="B98" s="250"/>
      <c r="C98" s="251"/>
      <c r="D98" s="92">
        <v>212</v>
      </c>
      <c r="E98" s="92">
        <v>4199</v>
      </c>
      <c r="F98" s="71">
        <f>G98</f>
        <v>0</v>
      </c>
      <c r="G98" s="71"/>
      <c r="H98" s="71">
        <v>0</v>
      </c>
      <c r="I98" s="71">
        <f>J98</f>
        <v>0</v>
      </c>
      <c r="J98" s="71"/>
      <c r="K98" s="71">
        <v>0</v>
      </c>
      <c r="L98" s="71">
        <f>M98</f>
        <v>0</v>
      </c>
      <c r="M98" s="71"/>
      <c r="N98" s="71">
        <v>0</v>
      </c>
    </row>
    <row r="99" spans="1:14" ht="14.25" customHeight="1">
      <c r="A99" s="273" t="s">
        <v>28</v>
      </c>
      <c r="B99" s="274"/>
      <c r="C99" s="275"/>
      <c r="D99" s="98">
        <v>213</v>
      </c>
      <c r="E99" s="98">
        <v>4199</v>
      </c>
      <c r="F99" s="66">
        <f>G99</f>
        <v>104799.99</v>
      </c>
      <c r="G99" s="48">
        <f>10418.92+94381.07</f>
        <v>104799.99</v>
      </c>
      <c r="H99" s="48">
        <v>0</v>
      </c>
      <c r="I99" s="66">
        <f>J99</f>
        <v>0</v>
      </c>
      <c r="J99" s="48">
        <v>0</v>
      </c>
      <c r="K99" s="48">
        <v>0</v>
      </c>
      <c r="L99" s="66">
        <f>M99</f>
        <v>0</v>
      </c>
      <c r="M99" s="48">
        <v>0</v>
      </c>
      <c r="N99" s="48">
        <v>0</v>
      </c>
    </row>
    <row r="100" spans="1:15" s="40" customFormat="1" ht="14.25">
      <c r="A100" s="282" t="s">
        <v>151</v>
      </c>
      <c r="B100" s="283"/>
      <c r="C100" s="284"/>
      <c r="D100" s="99">
        <v>220</v>
      </c>
      <c r="E100" s="99"/>
      <c r="F100" s="96">
        <f>G100</f>
        <v>251380.85999999996</v>
      </c>
      <c r="G100" s="100">
        <f>G102+G104+G113+G114</f>
        <v>251380.85999999996</v>
      </c>
      <c r="H100" s="100">
        <v>0</v>
      </c>
      <c r="I100" s="96">
        <f>J100</f>
        <v>0</v>
      </c>
      <c r="J100" s="100">
        <f>J102+J104+J113+J114</f>
        <v>0</v>
      </c>
      <c r="K100" s="100">
        <v>0</v>
      </c>
      <c r="L100" s="96">
        <f>M100</f>
        <v>0</v>
      </c>
      <c r="M100" s="100">
        <f>M102+M104+M113+M114</f>
        <v>0</v>
      </c>
      <c r="N100" s="100">
        <v>0</v>
      </c>
      <c r="O100" s="159"/>
    </row>
    <row r="101" spans="1:14" ht="15">
      <c r="A101" s="249" t="s">
        <v>12</v>
      </c>
      <c r="B101" s="250"/>
      <c r="C101" s="251"/>
      <c r="D101" s="92"/>
      <c r="E101" s="92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1:14" ht="15">
      <c r="A102" s="249" t="s">
        <v>29</v>
      </c>
      <c r="B102" s="250"/>
      <c r="C102" s="251"/>
      <c r="D102" s="92">
        <v>221</v>
      </c>
      <c r="E102" s="92">
        <v>4199</v>
      </c>
      <c r="F102" s="71">
        <f>G102</f>
        <v>5748.65</v>
      </c>
      <c r="G102" s="71">
        <f>8525.63-2776.98</f>
        <v>5748.65</v>
      </c>
      <c r="H102" s="71">
        <v>0</v>
      </c>
      <c r="I102" s="71">
        <f>J102</f>
        <v>0</v>
      </c>
      <c r="J102" s="71">
        <v>0</v>
      </c>
      <c r="K102" s="71">
        <v>0</v>
      </c>
      <c r="L102" s="71">
        <f>M102</f>
        <v>0</v>
      </c>
      <c r="M102" s="71">
        <v>0</v>
      </c>
      <c r="N102" s="71">
        <v>0</v>
      </c>
    </row>
    <row r="103" spans="1:14" ht="15" hidden="1">
      <c r="A103" s="249" t="s">
        <v>30</v>
      </c>
      <c r="B103" s="250"/>
      <c r="C103" s="251"/>
      <c r="D103" s="92">
        <v>222</v>
      </c>
      <c r="E103" s="92"/>
      <c r="F103" s="71">
        <f>G103</f>
        <v>0</v>
      </c>
      <c r="G103" s="71"/>
      <c r="H103" s="71">
        <v>0</v>
      </c>
      <c r="I103" s="71">
        <f>J103</f>
        <v>0</v>
      </c>
      <c r="J103" s="71"/>
      <c r="K103" s="71">
        <v>0</v>
      </c>
      <c r="L103" s="71">
        <f>M103</f>
        <v>0</v>
      </c>
      <c r="M103" s="71"/>
      <c r="N103" s="71">
        <v>0</v>
      </c>
    </row>
    <row r="104" spans="1:14" ht="15">
      <c r="A104" s="249" t="s">
        <v>158</v>
      </c>
      <c r="B104" s="250"/>
      <c r="C104" s="251"/>
      <c r="D104" s="92">
        <v>223</v>
      </c>
      <c r="E104" s="92"/>
      <c r="F104" s="71">
        <f>G104</f>
        <v>213924.03999999995</v>
      </c>
      <c r="G104" s="71">
        <f>G106+G107+G109</f>
        <v>213924.03999999995</v>
      </c>
      <c r="H104" s="71">
        <v>0</v>
      </c>
      <c r="I104" s="71">
        <f>J104</f>
        <v>0</v>
      </c>
      <c r="J104" s="71">
        <f>J106+J107+J109</f>
        <v>0</v>
      </c>
      <c r="K104" s="71">
        <v>0</v>
      </c>
      <c r="L104" s="71">
        <f>M104</f>
        <v>0</v>
      </c>
      <c r="M104" s="71">
        <f>M106+M107+M109</f>
        <v>0</v>
      </c>
      <c r="N104" s="71">
        <v>0</v>
      </c>
    </row>
    <row r="105" spans="1:14" ht="15.75" customHeight="1">
      <c r="A105" s="249" t="s">
        <v>8</v>
      </c>
      <c r="B105" s="250"/>
      <c r="C105" s="251"/>
      <c r="D105" s="70"/>
      <c r="E105" s="70"/>
      <c r="F105" s="71"/>
      <c r="G105" s="71"/>
      <c r="H105" s="71"/>
      <c r="I105" s="71"/>
      <c r="J105" s="71"/>
      <c r="K105" s="71"/>
      <c r="L105" s="71"/>
      <c r="M105" s="71"/>
      <c r="N105" s="71"/>
    </row>
    <row r="106" spans="1:15" s="61" customFormat="1" ht="15">
      <c r="A106" s="285" t="s">
        <v>48</v>
      </c>
      <c r="B106" s="286"/>
      <c r="C106" s="287"/>
      <c r="D106" s="101"/>
      <c r="E106" s="101">
        <v>4199</v>
      </c>
      <c r="F106" s="102">
        <f>G106</f>
        <v>129074.93999999997</v>
      </c>
      <c r="G106" s="102">
        <f>324825.85-195750.91</f>
        <v>129074.93999999997</v>
      </c>
      <c r="H106" s="102">
        <v>0</v>
      </c>
      <c r="I106" s="102">
        <f>J106</f>
        <v>0</v>
      </c>
      <c r="J106" s="102">
        <v>0</v>
      </c>
      <c r="K106" s="102">
        <v>0</v>
      </c>
      <c r="L106" s="102">
        <f>M106</f>
        <v>0</v>
      </c>
      <c r="M106" s="102">
        <v>0</v>
      </c>
      <c r="N106" s="102">
        <v>0</v>
      </c>
      <c r="O106" s="150"/>
    </row>
    <row r="107" spans="1:15" s="61" customFormat="1" ht="15">
      <c r="A107" s="285" t="s">
        <v>49</v>
      </c>
      <c r="B107" s="286"/>
      <c r="C107" s="287"/>
      <c r="D107" s="101"/>
      <c r="E107" s="101">
        <v>4199</v>
      </c>
      <c r="F107" s="102">
        <f>G107</f>
        <v>83072.06999999999</v>
      </c>
      <c r="G107" s="102">
        <f>212229.81-129157.74</f>
        <v>83072.06999999999</v>
      </c>
      <c r="H107" s="102">
        <v>0</v>
      </c>
      <c r="I107" s="102">
        <f>J107</f>
        <v>0</v>
      </c>
      <c r="J107" s="102">
        <v>0</v>
      </c>
      <c r="K107" s="102">
        <v>0</v>
      </c>
      <c r="L107" s="102">
        <f>M107</f>
        <v>0</v>
      </c>
      <c r="M107" s="102">
        <v>0</v>
      </c>
      <c r="N107" s="102">
        <v>0</v>
      </c>
      <c r="O107" s="150"/>
    </row>
    <row r="108" spans="1:15" s="61" customFormat="1" ht="15" hidden="1">
      <c r="A108" s="285" t="s">
        <v>152</v>
      </c>
      <c r="B108" s="286"/>
      <c r="C108" s="287"/>
      <c r="D108" s="101"/>
      <c r="E108" s="101"/>
      <c r="F108" s="102">
        <f>G108</f>
        <v>0</v>
      </c>
      <c r="G108" s="102"/>
      <c r="H108" s="102">
        <v>0</v>
      </c>
      <c r="I108" s="102">
        <f>J108</f>
        <v>0</v>
      </c>
      <c r="J108" s="102"/>
      <c r="K108" s="102">
        <v>0</v>
      </c>
      <c r="L108" s="102">
        <f>M108</f>
        <v>0</v>
      </c>
      <c r="M108" s="102"/>
      <c r="N108" s="102">
        <v>0</v>
      </c>
      <c r="O108" s="150"/>
    </row>
    <row r="109" spans="1:15" s="61" customFormat="1" ht="15">
      <c r="A109" s="285" t="s">
        <v>153</v>
      </c>
      <c r="B109" s="286"/>
      <c r="C109" s="287"/>
      <c r="D109" s="101"/>
      <c r="E109" s="101">
        <v>4199</v>
      </c>
      <c r="F109" s="102">
        <f>G109</f>
        <v>1777.0299999999988</v>
      </c>
      <c r="G109" s="102">
        <f>90446.55-88669.52</f>
        <v>1777.0299999999988</v>
      </c>
      <c r="H109" s="102">
        <v>0</v>
      </c>
      <c r="I109" s="102">
        <f>J109</f>
        <v>0</v>
      </c>
      <c r="J109" s="102">
        <v>0</v>
      </c>
      <c r="K109" s="102">
        <v>0</v>
      </c>
      <c r="L109" s="102">
        <f>M109</f>
        <v>0</v>
      </c>
      <c r="M109" s="102">
        <v>0</v>
      </c>
      <c r="N109" s="102">
        <v>0</v>
      </c>
      <c r="O109" s="150"/>
    </row>
    <row r="110" spans="1:14" ht="30.75" customHeight="1" hidden="1">
      <c r="A110" s="249" t="s">
        <v>154</v>
      </c>
      <c r="B110" s="250"/>
      <c r="C110" s="251"/>
      <c r="D110" s="92"/>
      <c r="E110" s="92"/>
      <c r="F110" s="71">
        <f>G110</f>
        <v>0</v>
      </c>
      <c r="G110" s="71"/>
      <c r="H110" s="71">
        <v>0</v>
      </c>
      <c r="I110" s="71">
        <f>J110</f>
        <v>0</v>
      </c>
      <c r="J110" s="71"/>
      <c r="K110" s="71">
        <v>0</v>
      </c>
      <c r="L110" s="71">
        <f>M110</f>
        <v>0</v>
      </c>
      <c r="M110" s="71"/>
      <c r="N110" s="71">
        <v>0</v>
      </c>
    </row>
    <row r="111" spans="1:14" ht="15" hidden="1">
      <c r="A111" s="249" t="s">
        <v>53</v>
      </c>
      <c r="B111" s="250"/>
      <c r="C111" s="251"/>
      <c r="D111" s="92"/>
      <c r="E111" s="92"/>
      <c r="F111" s="71">
        <v>0</v>
      </c>
      <c r="G111" s="71"/>
      <c r="H111" s="71">
        <v>0</v>
      </c>
      <c r="I111" s="71">
        <v>0</v>
      </c>
      <c r="J111" s="71"/>
      <c r="K111" s="71">
        <v>0</v>
      </c>
      <c r="L111" s="71">
        <v>0</v>
      </c>
      <c r="M111" s="71"/>
      <c r="N111" s="71">
        <v>0</v>
      </c>
    </row>
    <row r="112" spans="1:14" ht="30" customHeight="1" hidden="1">
      <c r="A112" s="249" t="s">
        <v>31</v>
      </c>
      <c r="B112" s="250"/>
      <c r="C112" s="251"/>
      <c r="D112" s="92">
        <v>224</v>
      </c>
      <c r="E112" s="92"/>
      <c r="F112" s="71">
        <v>0</v>
      </c>
      <c r="G112" s="71"/>
      <c r="H112" s="71">
        <v>0</v>
      </c>
      <c r="I112" s="71">
        <v>0</v>
      </c>
      <c r="J112" s="71"/>
      <c r="K112" s="71">
        <v>0</v>
      </c>
      <c r="L112" s="71">
        <v>0</v>
      </c>
      <c r="M112" s="71"/>
      <c r="N112" s="71">
        <v>0</v>
      </c>
    </row>
    <row r="113" spans="1:14" ht="21.75" customHeight="1">
      <c r="A113" s="249" t="s">
        <v>32</v>
      </c>
      <c r="B113" s="250"/>
      <c r="C113" s="251"/>
      <c r="D113" s="92">
        <v>225</v>
      </c>
      <c r="E113" s="92">
        <v>4199</v>
      </c>
      <c r="F113" s="71">
        <f>G113</f>
        <v>15208.17</v>
      </c>
      <c r="G113" s="71">
        <v>15208.17</v>
      </c>
      <c r="H113" s="71">
        <v>0</v>
      </c>
      <c r="I113" s="71">
        <f>J113</f>
        <v>0</v>
      </c>
      <c r="J113" s="71">
        <v>0</v>
      </c>
      <c r="K113" s="71">
        <v>0</v>
      </c>
      <c r="L113" s="71">
        <f>M113</f>
        <v>0</v>
      </c>
      <c r="M113" s="71">
        <v>0</v>
      </c>
      <c r="N113" s="71">
        <v>0</v>
      </c>
    </row>
    <row r="114" spans="1:14" ht="20.25" customHeight="1">
      <c r="A114" s="267" t="s">
        <v>33</v>
      </c>
      <c r="B114" s="268"/>
      <c r="C114" s="269"/>
      <c r="D114" s="98">
        <v>226</v>
      </c>
      <c r="E114" s="98">
        <v>4199</v>
      </c>
      <c r="F114" s="48">
        <f>G114</f>
        <v>16500</v>
      </c>
      <c r="G114" s="48">
        <f>18479.67-1979.67</f>
        <v>16500</v>
      </c>
      <c r="H114" s="48">
        <v>0</v>
      </c>
      <c r="I114" s="48">
        <f>J114</f>
        <v>0</v>
      </c>
      <c r="J114" s="48">
        <v>0</v>
      </c>
      <c r="K114" s="48">
        <v>0</v>
      </c>
      <c r="L114" s="48">
        <f>M114</f>
        <v>0</v>
      </c>
      <c r="M114" s="48">
        <v>0</v>
      </c>
      <c r="N114" s="48">
        <v>0</v>
      </c>
    </row>
    <row r="115" spans="1:14" ht="29.25" customHeight="1" hidden="1">
      <c r="A115" s="288" t="s">
        <v>155</v>
      </c>
      <c r="B115" s="289"/>
      <c r="C115" s="290"/>
      <c r="D115" s="103">
        <v>240</v>
      </c>
      <c r="E115" s="103"/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</row>
    <row r="116" spans="1:14" ht="15" hidden="1">
      <c r="A116" s="249" t="s">
        <v>12</v>
      </c>
      <c r="B116" s="250"/>
      <c r="C116" s="251"/>
      <c r="D116" s="92"/>
      <c r="E116" s="92"/>
      <c r="F116" s="71"/>
      <c r="G116" s="71"/>
      <c r="H116" s="71"/>
      <c r="I116" s="71"/>
      <c r="J116" s="71"/>
      <c r="K116" s="71"/>
      <c r="L116" s="71"/>
      <c r="M116" s="71"/>
      <c r="N116" s="71"/>
    </row>
    <row r="117" spans="1:14" ht="45" customHeight="1" hidden="1">
      <c r="A117" s="267" t="s">
        <v>34</v>
      </c>
      <c r="B117" s="268"/>
      <c r="C117" s="269"/>
      <c r="D117" s="98">
        <v>241</v>
      </c>
      <c r="E117" s="98"/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</row>
    <row r="118" spans="1:14" ht="15" hidden="1">
      <c r="A118" s="288" t="s">
        <v>156</v>
      </c>
      <c r="B118" s="289"/>
      <c r="C118" s="290"/>
      <c r="D118" s="103">
        <v>260</v>
      </c>
      <c r="E118" s="103"/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</row>
    <row r="119" spans="1:14" ht="15" hidden="1">
      <c r="A119" s="249" t="s">
        <v>12</v>
      </c>
      <c r="B119" s="250"/>
      <c r="C119" s="251"/>
      <c r="D119" s="92"/>
      <c r="E119" s="92"/>
      <c r="F119" s="71"/>
      <c r="G119" s="71"/>
      <c r="H119" s="71"/>
      <c r="I119" s="71"/>
      <c r="J119" s="71"/>
      <c r="K119" s="71"/>
      <c r="L119" s="71"/>
      <c r="M119" s="71"/>
      <c r="N119" s="71"/>
    </row>
    <row r="120" spans="1:14" ht="32.25" customHeight="1" hidden="1">
      <c r="A120" s="249" t="s">
        <v>35</v>
      </c>
      <c r="B120" s="250"/>
      <c r="C120" s="251"/>
      <c r="D120" s="92">
        <v>262</v>
      </c>
      <c r="E120" s="92"/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</row>
    <row r="121" spans="1:14" ht="45" customHeight="1" hidden="1">
      <c r="A121" s="267" t="s">
        <v>36</v>
      </c>
      <c r="B121" s="268"/>
      <c r="C121" s="269"/>
      <c r="D121" s="98">
        <v>263</v>
      </c>
      <c r="E121" s="98"/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</row>
    <row r="122" spans="1:15" s="40" customFormat="1" ht="14.25">
      <c r="A122" s="282" t="s">
        <v>157</v>
      </c>
      <c r="B122" s="283"/>
      <c r="C122" s="284"/>
      <c r="D122" s="105">
        <v>290</v>
      </c>
      <c r="E122" s="105"/>
      <c r="F122" s="106">
        <f>G122</f>
        <v>31415</v>
      </c>
      <c r="G122" s="106">
        <f>SUM(G124:G128)</f>
        <v>31415</v>
      </c>
      <c r="H122" s="96">
        <v>0</v>
      </c>
      <c r="I122" s="106">
        <f>J122</f>
        <v>0</v>
      </c>
      <c r="J122" s="106">
        <f>SUM(J124:J128)</f>
        <v>0</v>
      </c>
      <c r="K122" s="96">
        <v>0</v>
      </c>
      <c r="L122" s="106">
        <f>M122</f>
        <v>0</v>
      </c>
      <c r="M122" s="106">
        <f>SUM(M124:M128)</f>
        <v>0</v>
      </c>
      <c r="N122" s="96">
        <v>0</v>
      </c>
      <c r="O122" s="159"/>
    </row>
    <row r="123" spans="1:14" ht="15">
      <c r="A123" s="249" t="s">
        <v>8</v>
      </c>
      <c r="B123" s="250"/>
      <c r="C123" s="251"/>
      <c r="D123" s="92"/>
      <c r="E123" s="92"/>
      <c r="F123" s="71"/>
      <c r="G123" s="71"/>
      <c r="H123" s="71"/>
      <c r="I123" s="71"/>
      <c r="J123" s="71"/>
      <c r="K123" s="71"/>
      <c r="L123" s="71"/>
      <c r="M123" s="71"/>
      <c r="N123" s="71"/>
    </row>
    <row r="124" spans="1:14" ht="15">
      <c r="A124" s="249" t="s">
        <v>50</v>
      </c>
      <c r="B124" s="250"/>
      <c r="C124" s="251"/>
      <c r="D124" s="92"/>
      <c r="E124" s="92">
        <v>4199</v>
      </c>
      <c r="F124" s="71">
        <f aca="true" t="shared" si="7" ref="F124:F129">G124</f>
        <v>31415</v>
      </c>
      <c r="G124" s="71">
        <f>31415.04-0.04</f>
        <v>31415</v>
      </c>
      <c r="H124" s="71">
        <v>0</v>
      </c>
      <c r="I124" s="71">
        <f aca="true" t="shared" si="8" ref="I124:I129">J124</f>
        <v>0</v>
      </c>
      <c r="J124" s="71">
        <v>0</v>
      </c>
      <c r="K124" s="71">
        <v>0</v>
      </c>
      <c r="L124" s="71">
        <f aca="true" t="shared" si="9" ref="L124:L129">M124</f>
        <v>0</v>
      </c>
      <c r="M124" s="71">
        <v>0</v>
      </c>
      <c r="N124" s="71">
        <v>0</v>
      </c>
    </row>
    <row r="125" spans="1:14" ht="15" hidden="1">
      <c r="A125" s="249" t="s">
        <v>159</v>
      </c>
      <c r="B125" s="250"/>
      <c r="C125" s="251"/>
      <c r="D125" s="92"/>
      <c r="E125" s="92"/>
      <c r="F125" s="71">
        <f t="shared" si="7"/>
        <v>0</v>
      </c>
      <c r="G125" s="71"/>
      <c r="H125" s="66">
        <v>0</v>
      </c>
      <c r="I125" s="71">
        <f t="shared" si="8"/>
        <v>0</v>
      </c>
      <c r="J125" s="71"/>
      <c r="K125" s="66">
        <v>0</v>
      </c>
      <c r="L125" s="71">
        <f t="shared" si="9"/>
        <v>0</v>
      </c>
      <c r="M125" s="71"/>
      <c r="N125" s="66">
        <v>0</v>
      </c>
    </row>
    <row r="126" spans="1:14" ht="15">
      <c r="A126" s="249" t="s">
        <v>51</v>
      </c>
      <c r="B126" s="250"/>
      <c r="C126" s="251"/>
      <c r="D126" s="92"/>
      <c r="E126" s="92">
        <v>4199</v>
      </c>
      <c r="F126" s="71">
        <f t="shared" si="7"/>
        <v>0</v>
      </c>
      <c r="G126" s="71">
        <f>0.96-0.96</f>
        <v>0</v>
      </c>
      <c r="H126" s="71">
        <v>0</v>
      </c>
      <c r="I126" s="71">
        <f t="shared" si="8"/>
        <v>0</v>
      </c>
      <c r="J126" s="71">
        <f>0.96-0.96</f>
        <v>0</v>
      </c>
      <c r="K126" s="71">
        <v>0</v>
      </c>
      <c r="L126" s="71">
        <f t="shared" si="9"/>
        <v>0</v>
      </c>
      <c r="M126" s="71">
        <f>0.96-0.96</f>
        <v>0</v>
      </c>
      <c r="N126" s="71">
        <v>0</v>
      </c>
    </row>
    <row r="127" spans="1:14" ht="15" hidden="1">
      <c r="A127" s="249" t="s">
        <v>160</v>
      </c>
      <c r="B127" s="250"/>
      <c r="C127" s="251"/>
      <c r="D127" s="92"/>
      <c r="E127" s="92"/>
      <c r="F127" s="71">
        <f t="shared" si="7"/>
        <v>0</v>
      </c>
      <c r="G127" s="71"/>
      <c r="H127" s="71">
        <v>0</v>
      </c>
      <c r="I127" s="71">
        <f t="shared" si="8"/>
        <v>0</v>
      </c>
      <c r="J127" s="71"/>
      <c r="K127" s="71">
        <v>0</v>
      </c>
      <c r="L127" s="71">
        <f t="shared" si="9"/>
        <v>0</v>
      </c>
      <c r="M127" s="71"/>
      <c r="N127" s="71">
        <v>0</v>
      </c>
    </row>
    <row r="128" spans="1:14" ht="15">
      <c r="A128" s="267" t="s">
        <v>54</v>
      </c>
      <c r="B128" s="268"/>
      <c r="C128" s="269"/>
      <c r="D128" s="92"/>
      <c r="E128" s="92">
        <v>4199</v>
      </c>
      <c r="F128" s="71">
        <f t="shared" si="7"/>
        <v>0</v>
      </c>
      <c r="G128" s="71">
        <f>0.22-0.22</f>
        <v>0</v>
      </c>
      <c r="H128" s="48">
        <v>0</v>
      </c>
      <c r="I128" s="71">
        <f t="shared" si="8"/>
        <v>0</v>
      </c>
      <c r="J128" s="71">
        <f>0.22-0.22</f>
        <v>0</v>
      </c>
      <c r="K128" s="48">
        <v>0</v>
      </c>
      <c r="L128" s="71">
        <f t="shared" si="9"/>
        <v>0</v>
      </c>
      <c r="M128" s="71">
        <f>0.22-0.22</f>
        <v>0</v>
      </c>
      <c r="N128" s="48">
        <v>0</v>
      </c>
    </row>
    <row r="129" spans="1:15" s="40" customFormat="1" ht="30.75" customHeight="1">
      <c r="A129" s="282" t="s">
        <v>162</v>
      </c>
      <c r="B129" s="283"/>
      <c r="C129" s="284"/>
      <c r="D129" s="95">
        <v>300</v>
      </c>
      <c r="E129" s="95"/>
      <c r="F129" s="96">
        <f t="shared" si="7"/>
        <v>12750</v>
      </c>
      <c r="G129" s="96">
        <f>SUM(G131:G134)</f>
        <v>12750</v>
      </c>
      <c r="H129" s="96">
        <v>0</v>
      </c>
      <c r="I129" s="96">
        <f t="shared" si="8"/>
        <v>0</v>
      </c>
      <c r="J129" s="96">
        <f>SUM(J131:J134)</f>
        <v>0</v>
      </c>
      <c r="K129" s="96">
        <v>0</v>
      </c>
      <c r="L129" s="96">
        <f t="shared" si="9"/>
        <v>0</v>
      </c>
      <c r="M129" s="96">
        <f>SUM(M131:M134)</f>
        <v>0</v>
      </c>
      <c r="N129" s="96">
        <v>0</v>
      </c>
      <c r="O129" s="159"/>
    </row>
    <row r="130" spans="1:14" ht="15">
      <c r="A130" s="249" t="s">
        <v>12</v>
      </c>
      <c r="B130" s="250"/>
      <c r="C130" s="251"/>
      <c r="D130" s="92"/>
      <c r="E130" s="92"/>
      <c r="F130" s="71"/>
      <c r="G130" s="71"/>
      <c r="H130" s="71"/>
      <c r="I130" s="71"/>
      <c r="J130" s="71"/>
      <c r="K130" s="71"/>
      <c r="L130" s="71"/>
      <c r="M130" s="71"/>
      <c r="N130" s="71"/>
    </row>
    <row r="131" spans="1:14" ht="15.75" customHeight="1">
      <c r="A131" s="249" t="s">
        <v>37</v>
      </c>
      <c r="B131" s="250"/>
      <c r="C131" s="251"/>
      <c r="D131" s="92">
        <v>310</v>
      </c>
      <c r="E131" s="92">
        <v>4199</v>
      </c>
      <c r="F131" s="71">
        <f aca="true" t="shared" si="10" ref="F131:F136">G131</f>
        <v>0</v>
      </c>
      <c r="G131" s="71">
        <f>27-27</f>
        <v>0</v>
      </c>
      <c r="H131" s="71">
        <v>0</v>
      </c>
      <c r="I131" s="71">
        <f aca="true" t="shared" si="11" ref="I131:I136">J131</f>
        <v>0</v>
      </c>
      <c r="J131" s="71">
        <f>27-27</f>
        <v>0</v>
      </c>
      <c r="K131" s="71">
        <v>0</v>
      </c>
      <c r="L131" s="71">
        <f aca="true" t="shared" si="12" ref="L131:L136">M131</f>
        <v>0</v>
      </c>
      <c r="M131" s="71">
        <f>27-27</f>
        <v>0</v>
      </c>
      <c r="N131" s="71">
        <v>0</v>
      </c>
    </row>
    <row r="132" spans="1:14" ht="29.25" customHeight="1" hidden="1">
      <c r="A132" s="249" t="s">
        <v>38</v>
      </c>
      <c r="B132" s="250"/>
      <c r="C132" s="251"/>
      <c r="D132" s="92">
        <v>320</v>
      </c>
      <c r="E132" s="92"/>
      <c r="F132" s="71">
        <f t="shared" si="10"/>
        <v>0</v>
      </c>
      <c r="G132" s="71"/>
      <c r="H132" s="71">
        <v>0</v>
      </c>
      <c r="I132" s="71">
        <f t="shared" si="11"/>
        <v>0</v>
      </c>
      <c r="J132" s="71"/>
      <c r="K132" s="71">
        <v>0</v>
      </c>
      <c r="L132" s="71">
        <f t="shared" si="12"/>
        <v>0</v>
      </c>
      <c r="M132" s="71"/>
      <c r="N132" s="71">
        <v>0</v>
      </c>
    </row>
    <row r="133" spans="1:14" ht="21.75" customHeight="1" hidden="1">
      <c r="A133" s="249" t="s">
        <v>39</v>
      </c>
      <c r="B133" s="250"/>
      <c r="C133" s="251"/>
      <c r="D133" s="92">
        <v>330</v>
      </c>
      <c r="E133" s="92"/>
      <c r="F133" s="71">
        <f t="shared" si="10"/>
        <v>0</v>
      </c>
      <c r="G133" s="71"/>
      <c r="H133" s="71">
        <v>0</v>
      </c>
      <c r="I133" s="71">
        <f t="shared" si="11"/>
        <v>0</v>
      </c>
      <c r="J133" s="71"/>
      <c r="K133" s="71">
        <v>0</v>
      </c>
      <c r="L133" s="71">
        <f t="shared" si="12"/>
        <v>0</v>
      </c>
      <c r="M133" s="71"/>
      <c r="N133" s="71">
        <v>0</v>
      </c>
    </row>
    <row r="134" spans="1:14" ht="24.75" customHeight="1">
      <c r="A134" s="267" t="s">
        <v>40</v>
      </c>
      <c r="B134" s="268"/>
      <c r="C134" s="269"/>
      <c r="D134" s="98">
        <v>340</v>
      </c>
      <c r="E134" s="98">
        <v>4199</v>
      </c>
      <c r="F134" s="71">
        <f t="shared" si="10"/>
        <v>12750</v>
      </c>
      <c r="G134" s="71">
        <f>13692.08-942.08</f>
        <v>12750</v>
      </c>
      <c r="H134" s="48">
        <v>0</v>
      </c>
      <c r="I134" s="71">
        <f t="shared" si="11"/>
        <v>0</v>
      </c>
      <c r="J134" s="71">
        <v>0</v>
      </c>
      <c r="K134" s="48">
        <v>0</v>
      </c>
      <c r="L134" s="71">
        <f t="shared" si="12"/>
        <v>0</v>
      </c>
      <c r="M134" s="71">
        <v>0</v>
      </c>
      <c r="N134" s="48">
        <v>0</v>
      </c>
    </row>
    <row r="135" spans="1:14" ht="15" hidden="1">
      <c r="A135" s="249" t="s">
        <v>27</v>
      </c>
      <c r="B135" s="250"/>
      <c r="C135" s="251"/>
      <c r="D135" s="92">
        <v>212</v>
      </c>
      <c r="E135" s="92">
        <v>4199</v>
      </c>
      <c r="F135" s="71">
        <f t="shared" si="10"/>
        <v>0</v>
      </c>
      <c r="G135" s="71"/>
      <c r="H135" s="71">
        <v>0</v>
      </c>
      <c r="I135" s="71">
        <f t="shared" si="11"/>
        <v>0</v>
      </c>
      <c r="J135" s="71"/>
      <c r="K135" s="71">
        <v>0</v>
      </c>
      <c r="L135" s="71">
        <f t="shared" si="12"/>
        <v>0</v>
      </c>
      <c r="M135" s="71"/>
      <c r="N135" s="71">
        <v>0</v>
      </c>
    </row>
    <row r="136" spans="1:15" s="38" customFormat="1" ht="15" customHeight="1">
      <c r="A136" s="298" t="s">
        <v>163</v>
      </c>
      <c r="B136" s="299"/>
      <c r="C136" s="300"/>
      <c r="D136" s="110"/>
      <c r="E136" s="110"/>
      <c r="F136" s="78">
        <f t="shared" si="10"/>
        <v>778700</v>
      </c>
      <c r="G136" s="78">
        <f>G138+G183+G188+G233+G254</f>
        <v>778700</v>
      </c>
      <c r="H136" s="78"/>
      <c r="I136" s="78">
        <f t="shared" si="11"/>
        <v>132000</v>
      </c>
      <c r="J136" s="78">
        <f>J138+J183+J188+J233+J254</f>
        <v>132000</v>
      </c>
      <c r="K136" s="78"/>
      <c r="L136" s="78">
        <f t="shared" si="12"/>
        <v>132000</v>
      </c>
      <c r="M136" s="78">
        <f>M138+M183+M188+M233+M254</f>
        <v>132000</v>
      </c>
      <c r="N136" s="78"/>
      <c r="O136" s="154"/>
    </row>
    <row r="137" spans="1:14" ht="15">
      <c r="A137" s="249" t="s">
        <v>8</v>
      </c>
      <c r="B137" s="250"/>
      <c r="C137" s="251"/>
      <c r="D137" s="92"/>
      <c r="E137" s="92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5" s="113" customFormat="1" ht="84.75" customHeight="1">
      <c r="A138" s="301" t="s">
        <v>210</v>
      </c>
      <c r="B138" s="302"/>
      <c r="C138" s="303"/>
      <c r="D138" s="111"/>
      <c r="E138" s="111"/>
      <c r="F138" s="112">
        <f>G138</f>
        <v>12000</v>
      </c>
      <c r="G138" s="112">
        <f>G139</f>
        <v>12000</v>
      </c>
      <c r="H138" s="112"/>
      <c r="I138" s="112">
        <f>J138</f>
        <v>12000</v>
      </c>
      <c r="J138" s="112">
        <f>J139</f>
        <v>12000</v>
      </c>
      <c r="K138" s="112"/>
      <c r="L138" s="112">
        <f>M138</f>
        <v>12000</v>
      </c>
      <c r="M138" s="112">
        <f>M139</f>
        <v>12000</v>
      </c>
      <c r="N138" s="112"/>
      <c r="O138" s="160"/>
    </row>
    <row r="139" spans="1:14" ht="21" customHeight="1">
      <c r="A139" s="304" t="s">
        <v>25</v>
      </c>
      <c r="B139" s="305"/>
      <c r="C139" s="306"/>
      <c r="D139" s="107">
        <v>210</v>
      </c>
      <c r="E139" s="107"/>
      <c r="F139" s="108">
        <f>G139</f>
        <v>12000</v>
      </c>
      <c r="G139" s="108">
        <f>G142</f>
        <v>12000</v>
      </c>
      <c r="H139" s="108"/>
      <c r="I139" s="108">
        <f>J139</f>
        <v>12000</v>
      </c>
      <c r="J139" s="108">
        <f>J142</f>
        <v>12000</v>
      </c>
      <c r="K139" s="108"/>
      <c r="L139" s="108">
        <f>M139</f>
        <v>12000</v>
      </c>
      <c r="M139" s="108">
        <f>M142</f>
        <v>12000</v>
      </c>
      <c r="N139" s="108"/>
    </row>
    <row r="140" spans="1:14" ht="15">
      <c r="A140" s="249" t="s">
        <v>12</v>
      </c>
      <c r="B140" s="250"/>
      <c r="C140" s="251"/>
      <c r="D140" s="97"/>
      <c r="E140" s="97"/>
      <c r="F140" s="71"/>
      <c r="G140" s="71"/>
      <c r="H140" s="71"/>
      <c r="I140" s="71"/>
      <c r="J140" s="71"/>
      <c r="K140" s="71"/>
      <c r="L140" s="71"/>
      <c r="M140" s="71"/>
      <c r="N140" s="71"/>
    </row>
    <row r="141" spans="1:14" ht="14.25" customHeight="1" hidden="1">
      <c r="A141" s="249" t="s">
        <v>26</v>
      </c>
      <c r="B141" s="250"/>
      <c r="C141" s="251"/>
      <c r="D141" s="92">
        <v>211</v>
      </c>
      <c r="E141" s="92"/>
      <c r="F141" s="71"/>
      <c r="G141" s="71"/>
      <c r="H141" s="71"/>
      <c r="I141" s="71"/>
      <c r="J141" s="71"/>
      <c r="K141" s="71"/>
      <c r="L141" s="71"/>
      <c r="M141" s="71"/>
      <c r="N141" s="71"/>
    </row>
    <row r="142" spans="1:14" ht="15">
      <c r="A142" s="267" t="s">
        <v>27</v>
      </c>
      <c r="B142" s="268"/>
      <c r="C142" s="269"/>
      <c r="D142" s="98">
        <v>212</v>
      </c>
      <c r="E142" s="98">
        <v>5154</v>
      </c>
      <c r="F142" s="48">
        <f>G142</f>
        <v>12000</v>
      </c>
      <c r="G142" s="48">
        <v>12000</v>
      </c>
      <c r="H142" s="48">
        <v>0</v>
      </c>
      <c r="I142" s="48">
        <f>J142</f>
        <v>12000</v>
      </c>
      <c r="J142" s="48">
        <v>12000</v>
      </c>
      <c r="K142" s="48">
        <v>0</v>
      </c>
      <c r="L142" s="48">
        <f>M142</f>
        <v>12000</v>
      </c>
      <c r="M142" s="48">
        <v>12000</v>
      </c>
      <c r="N142" s="48">
        <v>0</v>
      </c>
    </row>
    <row r="143" spans="1:14" ht="14.25" customHeight="1" hidden="1">
      <c r="A143" s="304" t="s">
        <v>28</v>
      </c>
      <c r="B143" s="305"/>
      <c r="C143" s="306"/>
      <c r="D143" s="114">
        <v>213</v>
      </c>
      <c r="E143" s="114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1:14" ht="15" hidden="1">
      <c r="A144" s="288" t="s">
        <v>151</v>
      </c>
      <c r="B144" s="289"/>
      <c r="C144" s="290"/>
      <c r="D144" s="103">
        <v>220</v>
      </c>
      <c r="E144" s="103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1:14" ht="15" hidden="1">
      <c r="A145" s="249" t="s">
        <v>12</v>
      </c>
      <c r="B145" s="250"/>
      <c r="C145" s="251"/>
      <c r="D145" s="92"/>
      <c r="E145" s="92"/>
      <c r="F145" s="71"/>
      <c r="G145" s="71"/>
      <c r="H145" s="71"/>
      <c r="I145" s="71"/>
      <c r="J145" s="71"/>
      <c r="K145" s="71"/>
      <c r="L145" s="71"/>
      <c r="M145" s="71"/>
      <c r="N145" s="71"/>
    </row>
    <row r="146" spans="1:14" ht="15" hidden="1">
      <c r="A146" s="249" t="s">
        <v>29</v>
      </c>
      <c r="B146" s="250"/>
      <c r="C146" s="251"/>
      <c r="D146" s="92">
        <v>221</v>
      </c>
      <c r="E146" s="92"/>
      <c r="F146" s="71"/>
      <c r="G146" s="71"/>
      <c r="H146" s="71"/>
      <c r="I146" s="71"/>
      <c r="J146" s="71"/>
      <c r="K146" s="71"/>
      <c r="L146" s="71"/>
      <c r="M146" s="71"/>
      <c r="N146" s="71"/>
    </row>
    <row r="147" spans="1:14" ht="15" hidden="1">
      <c r="A147" s="249" t="s">
        <v>30</v>
      </c>
      <c r="B147" s="250"/>
      <c r="C147" s="251"/>
      <c r="D147" s="92">
        <v>222</v>
      </c>
      <c r="E147" s="92"/>
      <c r="F147" s="71"/>
      <c r="G147" s="71"/>
      <c r="H147" s="71"/>
      <c r="I147" s="71"/>
      <c r="J147" s="71"/>
      <c r="K147" s="71"/>
      <c r="L147" s="71"/>
      <c r="M147" s="71"/>
      <c r="N147" s="71"/>
    </row>
    <row r="148" spans="1:14" ht="15" hidden="1">
      <c r="A148" s="249" t="s">
        <v>158</v>
      </c>
      <c r="B148" s="250"/>
      <c r="C148" s="251"/>
      <c r="D148" s="92">
        <v>223</v>
      </c>
      <c r="E148" s="92"/>
      <c r="F148" s="71"/>
      <c r="G148" s="71"/>
      <c r="H148" s="71"/>
      <c r="I148" s="71"/>
      <c r="J148" s="71"/>
      <c r="K148" s="71"/>
      <c r="L148" s="71"/>
      <c r="M148" s="71"/>
      <c r="N148" s="71"/>
    </row>
    <row r="149" spans="1:14" ht="15.75" customHeight="1" hidden="1">
      <c r="A149" s="249" t="s">
        <v>8</v>
      </c>
      <c r="B149" s="250"/>
      <c r="C149" s="251"/>
      <c r="D149" s="70"/>
      <c r="E149" s="70"/>
      <c r="F149" s="71"/>
      <c r="G149" s="71"/>
      <c r="H149" s="71"/>
      <c r="I149" s="71"/>
      <c r="J149" s="71"/>
      <c r="K149" s="71"/>
      <c r="L149" s="71"/>
      <c r="M149" s="71"/>
      <c r="N149" s="71"/>
    </row>
    <row r="150" spans="1:14" ht="15" hidden="1">
      <c r="A150" s="249" t="s">
        <v>48</v>
      </c>
      <c r="B150" s="250"/>
      <c r="C150" s="251"/>
      <c r="D150" s="92"/>
      <c r="E150" s="92"/>
      <c r="F150" s="71"/>
      <c r="G150" s="71"/>
      <c r="H150" s="71"/>
      <c r="I150" s="71"/>
      <c r="J150" s="71"/>
      <c r="K150" s="71"/>
      <c r="L150" s="71"/>
      <c r="M150" s="71"/>
      <c r="N150" s="71"/>
    </row>
    <row r="151" spans="1:14" ht="15" hidden="1">
      <c r="A151" s="249" t="s">
        <v>49</v>
      </c>
      <c r="B151" s="250"/>
      <c r="C151" s="251"/>
      <c r="D151" s="92"/>
      <c r="E151" s="92"/>
      <c r="F151" s="71"/>
      <c r="G151" s="71"/>
      <c r="H151" s="71"/>
      <c r="I151" s="71"/>
      <c r="J151" s="71"/>
      <c r="K151" s="71"/>
      <c r="L151" s="71"/>
      <c r="M151" s="71"/>
      <c r="N151" s="71"/>
    </row>
    <row r="152" spans="1:14" ht="15" hidden="1">
      <c r="A152" s="249" t="s">
        <v>152</v>
      </c>
      <c r="B152" s="250"/>
      <c r="C152" s="251"/>
      <c r="D152" s="92"/>
      <c r="E152" s="92"/>
      <c r="F152" s="71"/>
      <c r="G152" s="71"/>
      <c r="H152" s="71"/>
      <c r="I152" s="71"/>
      <c r="J152" s="71"/>
      <c r="K152" s="71"/>
      <c r="L152" s="71"/>
      <c r="M152" s="71"/>
      <c r="N152" s="71"/>
    </row>
    <row r="153" spans="1:14" ht="15" hidden="1">
      <c r="A153" s="249" t="s">
        <v>153</v>
      </c>
      <c r="B153" s="250"/>
      <c r="C153" s="251"/>
      <c r="D153" s="92"/>
      <c r="E153" s="92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ht="30.75" customHeight="1" hidden="1">
      <c r="A154" s="249" t="s">
        <v>154</v>
      </c>
      <c r="B154" s="250"/>
      <c r="C154" s="251"/>
      <c r="D154" s="92"/>
      <c r="E154" s="92"/>
      <c r="F154" s="71"/>
      <c r="G154" s="71"/>
      <c r="H154" s="71"/>
      <c r="I154" s="71"/>
      <c r="J154" s="71"/>
      <c r="K154" s="71"/>
      <c r="L154" s="71"/>
      <c r="M154" s="71"/>
      <c r="N154" s="71"/>
    </row>
    <row r="155" spans="1:14" ht="15" hidden="1">
      <c r="A155" s="249" t="s">
        <v>53</v>
      </c>
      <c r="B155" s="250"/>
      <c r="C155" s="251"/>
      <c r="D155" s="92"/>
      <c r="E155" s="92"/>
      <c r="F155" s="71"/>
      <c r="G155" s="71"/>
      <c r="H155" s="71"/>
      <c r="I155" s="71"/>
      <c r="J155" s="71"/>
      <c r="K155" s="71"/>
      <c r="L155" s="71"/>
      <c r="M155" s="71"/>
      <c r="N155" s="71"/>
    </row>
    <row r="156" spans="1:14" ht="30" customHeight="1" hidden="1">
      <c r="A156" s="249" t="s">
        <v>31</v>
      </c>
      <c r="B156" s="250"/>
      <c r="C156" s="251"/>
      <c r="D156" s="92">
        <v>224</v>
      </c>
      <c r="E156" s="92"/>
      <c r="F156" s="71"/>
      <c r="G156" s="71"/>
      <c r="H156" s="71"/>
      <c r="I156" s="71"/>
      <c r="J156" s="71"/>
      <c r="K156" s="71"/>
      <c r="L156" s="71"/>
      <c r="M156" s="71"/>
      <c r="N156" s="71"/>
    </row>
    <row r="157" spans="1:14" ht="30" customHeight="1" hidden="1">
      <c r="A157" s="249" t="s">
        <v>32</v>
      </c>
      <c r="B157" s="250"/>
      <c r="C157" s="251"/>
      <c r="D157" s="92">
        <v>225</v>
      </c>
      <c r="E157" s="92"/>
      <c r="F157" s="71"/>
      <c r="G157" s="71"/>
      <c r="H157" s="71"/>
      <c r="I157" s="71"/>
      <c r="J157" s="71"/>
      <c r="K157" s="71"/>
      <c r="L157" s="71"/>
      <c r="M157" s="71"/>
      <c r="N157" s="71"/>
    </row>
    <row r="158" spans="1:14" ht="14.25" customHeight="1" hidden="1">
      <c r="A158" s="267" t="s">
        <v>33</v>
      </c>
      <c r="B158" s="268"/>
      <c r="C158" s="269"/>
      <c r="D158" s="98">
        <v>226</v>
      </c>
      <c r="E158" s="9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ht="29.25" customHeight="1" hidden="1">
      <c r="A159" s="288" t="s">
        <v>155</v>
      </c>
      <c r="B159" s="289"/>
      <c r="C159" s="290"/>
      <c r="D159" s="103">
        <v>240</v>
      </c>
      <c r="E159" s="103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1:14" ht="15" hidden="1">
      <c r="A160" s="249" t="s">
        <v>12</v>
      </c>
      <c r="B160" s="250"/>
      <c r="C160" s="251"/>
      <c r="D160" s="92"/>
      <c r="E160" s="92"/>
      <c r="F160" s="71"/>
      <c r="G160" s="71"/>
      <c r="H160" s="71"/>
      <c r="I160" s="71"/>
      <c r="J160" s="71"/>
      <c r="K160" s="71"/>
      <c r="L160" s="71"/>
      <c r="M160" s="71"/>
      <c r="N160" s="71"/>
    </row>
    <row r="161" spans="1:14" ht="45" customHeight="1" hidden="1">
      <c r="A161" s="267" t="s">
        <v>34</v>
      </c>
      <c r="B161" s="268"/>
      <c r="C161" s="269"/>
      <c r="D161" s="98">
        <v>241</v>
      </c>
      <c r="E161" s="9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ht="15" hidden="1">
      <c r="A162" s="288" t="s">
        <v>156</v>
      </c>
      <c r="B162" s="289"/>
      <c r="C162" s="290"/>
      <c r="D162" s="103">
        <v>260</v>
      </c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ht="15" hidden="1">
      <c r="A163" s="249" t="s">
        <v>12</v>
      </c>
      <c r="B163" s="250"/>
      <c r="C163" s="251"/>
      <c r="D163" s="92"/>
      <c r="E163" s="92"/>
      <c r="F163" s="71"/>
      <c r="G163" s="71"/>
      <c r="H163" s="71"/>
      <c r="I163" s="71"/>
      <c r="J163" s="71"/>
      <c r="K163" s="71"/>
      <c r="L163" s="71"/>
      <c r="M163" s="71"/>
      <c r="N163" s="71"/>
    </row>
    <row r="164" spans="1:14" ht="32.25" customHeight="1" hidden="1">
      <c r="A164" s="249" t="s">
        <v>35</v>
      </c>
      <c r="B164" s="250"/>
      <c r="C164" s="251"/>
      <c r="D164" s="92">
        <v>262</v>
      </c>
      <c r="E164" s="92"/>
      <c r="F164" s="71"/>
      <c r="G164" s="71"/>
      <c r="H164" s="71"/>
      <c r="I164" s="71"/>
      <c r="J164" s="71"/>
      <c r="K164" s="71"/>
      <c r="L164" s="71"/>
      <c r="M164" s="71"/>
      <c r="N164" s="71"/>
    </row>
    <row r="165" spans="1:14" ht="45" customHeight="1" hidden="1">
      <c r="A165" s="267" t="s">
        <v>36</v>
      </c>
      <c r="B165" s="268"/>
      <c r="C165" s="269"/>
      <c r="D165" s="98">
        <v>263</v>
      </c>
      <c r="E165" s="9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14" ht="15" hidden="1">
      <c r="A166" s="288" t="s">
        <v>157</v>
      </c>
      <c r="B166" s="289"/>
      <c r="C166" s="290"/>
      <c r="D166" s="92">
        <v>290</v>
      </c>
      <c r="E166" s="92"/>
      <c r="F166" s="71"/>
      <c r="G166" s="71"/>
      <c r="H166" s="108"/>
      <c r="I166" s="71"/>
      <c r="J166" s="71"/>
      <c r="K166" s="108"/>
      <c r="L166" s="71"/>
      <c r="M166" s="71"/>
      <c r="N166" s="108"/>
    </row>
    <row r="167" spans="1:14" ht="15" hidden="1">
      <c r="A167" s="249" t="s">
        <v>8</v>
      </c>
      <c r="B167" s="250"/>
      <c r="C167" s="251"/>
      <c r="D167" s="92"/>
      <c r="E167" s="92"/>
      <c r="F167" s="71"/>
      <c r="G167" s="71"/>
      <c r="H167" s="71"/>
      <c r="I167" s="71"/>
      <c r="J167" s="71"/>
      <c r="K167" s="71"/>
      <c r="L167" s="71"/>
      <c r="M167" s="71"/>
      <c r="N167" s="71"/>
    </row>
    <row r="168" spans="1:14" ht="15" hidden="1">
      <c r="A168" s="249" t="s">
        <v>50</v>
      </c>
      <c r="B168" s="250"/>
      <c r="C168" s="251"/>
      <c r="D168" s="92"/>
      <c r="E168" s="92"/>
      <c r="F168" s="71"/>
      <c r="G168" s="71"/>
      <c r="H168" s="71"/>
      <c r="I168" s="71"/>
      <c r="J168" s="71"/>
      <c r="K168" s="71"/>
      <c r="L168" s="71"/>
      <c r="M168" s="71"/>
      <c r="N168" s="71"/>
    </row>
    <row r="169" spans="1:14" ht="15" hidden="1">
      <c r="A169" s="249" t="s">
        <v>159</v>
      </c>
      <c r="B169" s="250"/>
      <c r="C169" s="251"/>
      <c r="D169" s="92"/>
      <c r="E169" s="92"/>
      <c r="F169" s="71"/>
      <c r="G169" s="71"/>
      <c r="H169" s="66"/>
      <c r="I169" s="71"/>
      <c r="J169" s="71"/>
      <c r="K169" s="66"/>
      <c r="L169" s="71"/>
      <c r="M169" s="71"/>
      <c r="N169" s="66"/>
    </row>
    <row r="170" spans="1:14" ht="15" hidden="1">
      <c r="A170" s="249" t="s">
        <v>51</v>
      </c>
      <c r="B170" s="250"/>
      <c r="C170" s="251"/>
      <c r="D170" s="92"/>
      <c r="E170" s="92"/>
      <c r="F170" s="71"/>
      <c r="G170" s="71"/>
      <c r="H170" s="71"/>
      <c r="I170" s="71"/>
      <c r="J170" s="71"/>
      <c r="K170" s="71"/>
      <c r="L170" s="71"/>
      <c r="M170" s="71"/>
      <c r="N170" s="71"/>
    </row>
    <row r="171" spans="1:14" ht="15" hidden="1">
      <c r="A171" s="249" t="s">
        <v>160</v>
      </c>
      <c r="B171" s="250"/>
      <c r="C171" s="251"/>
      <c r="D171" s="92"/>
      <c r="E171" s="92"/>
      <c r="F171" s="71"/>
      <c r="G171" s="71"/>
      <c r="H171" s="71"/>
      <c r="I171" s="71"/>
      <c r="J171" s="71"/>
      <c r="K171" s="71"/>
      <c r="L171" s="71"/>
      <c r="M171" s="71"/>
      <c r="N171" s="71"/>
    </row>
    <row r="172" spans="1:14" ht="15" hidden="1">
      <c r="A172" s="267" t="s">
        <v>54</v>
      </c>
      <c r="B172" s="268"/>
      <c r="C172" s="269"/>
      <c r="D172" s="92"/>
      <c r="E172" s="92"/>
      <c r="F172" s="71"/>
      <c r="G172" s="71"/>
      <c r="H172" s="48"/>
      <c r="I172" s="71"/>
      <c r="J172" s="71"/>
      <c r="K172" s="48"/>
      <c r="L172" s="71"/>
      <c r="M172" s="71"/>
      <c r="N172" s="48"/>
    </row>
    <row r="173" spans="1:14" ht="30.75" customHeight="1" hidden="1">
      <c r="A173" s="288" t="s">
        <v>162</v>
      </c>
      <c r="B173" s="289"/>
      <c r="C173" s="290"/>
      <c r="D173" s="107">
        <v>300</v>
      </c>
      <c r="E173" s="107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1:14" ht="15" hidden="1">
      <c r="A174" s="249" t="s">
        <v>12</v>
      </c>
      <c r="B174" s="250"/>
      <c r="C174" s="251"/>
      <c r="D174" s="92"/>
      <c r="E174" s="92"/>
      <c r="F174" s="71"/>
      <c r="G174" s="71"/>
      <c r="H174" s="71"/>
      <c r="I174" s="71"/>
      <c r="J174" s="71"/>
      <c r="K174" s="71"/>
      <c r="L174" s="71"/>
      <c r="M174" s="71"/>
      <c r="N174" s="71"/>
    </row>
    <row r="175" spans="1:14" ht="15.75" customHeight="1" hidden="1">
      <c r="A175" s="249" t="s">
        <v>37</v>
      </c>
      <c r="B175" s="250"/>
      <c r="C175" s="251"/>
      <c r="D175" s="92">
        <v>310</v>
      </c>
      <c r="E175" s="92"/>
      <c r="F175" s="71"/>
      <c r="G175" s="71"/>
      <c r="H175" s="71"/>
      <c r="I175" s="71"/>
      <c r="J175" s="71"/>
      <c r="K175" s="71"/>
      <c r="L175" s="71"/>
      <c r="M175" s="71"/>
      <c r="N175" s="71"/>
    </row>
    <row r="176" spans="1:14" ht="29.25" customHeight="1" hidden="1">
      <c r="A176" s="249" t="s">
        <v>38</v>
      </c>
      <c r="B176" s="250"/>
      <c r="C176" s="251"/>
      <c r="D176" s="92">
        <v>320</v>
      </c>
      <c r="E176" s="92"/>
      <c r="F176" s="71"/>
      <c r="G176" s="71"/>
      <c r="H176" s="71"/>
      <c r="I176" s="71"/>
      <c r="J176" s="71"/>
      <c r="K176" s="71"/>
      <c r="L176" s="71"/>
      <c r="M176" s="71"/>
      <c r="N176" s="71"/>
    </row>
    <row r="177" spans="1:14" ht="31.5" customHeight="1" hidden="1">
      <c r="A177" s="249" t="s">
        <v>39</v>
      </c>
      <c r="B177" s="250"/>
      <c r="C177" s="251"/>
      <c r="D177" s="92">
        <v>330</v>
      </c>
      <c r="E177" s="92"/>
      <c r="F177" s="71"/>
      <c r="G177" s="71"/>
      <c r="H177" s="71"/>
      <c r="I177" s="71"/>
      <c r="J177" s="71"/>
      <c r="K177" s="71"/>
      <c r="L177" s="71"/>
      <c r="M177" s="71"/>
      <c r="N177" s="71"/>
    </row>
    <row r="178" spans="1:14" ht="32.25" customHeight="1" hidden="1">
      <c r="A178" s="267" t="s">
        <v>40</v>
      </c>
      <c r="B178" s="268"/>
      <c r="C178" s="269"/>
      <c r="D178" s="98">
        <v>340</v>
      </c>
      <c r="E178" s="98"/>
      <c r="F178" s="48"/>
      <c r="G178" s="71"/>
      <c r="H178" s="48"/>
      <c r="I178" s="48"/>
      <c r="J178" s="71"/>
      <c r="K178" s="48"/>
      <c r="L178" s="48"/>
      <c r="M178" s="71"/>
      <c r="N178" s="48"/>
    </row>
    <row r="179" spans="1:14" ht="16.5" customHeight="1" hidden="1">
      <c r="A179" s="288" t="s">
        <v>161</v>
      </c>
      <c r="B179" s="289"/>
      <c r="C179" s="290"/>
      <c r="D179" s="107">
        <v>500</v>
      </c>
      <c r="E179" s="107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1:14" ht="15" hidden="1">
      <c r="A180" s="249" t="s">
        <v>12</v>
      </c>
      <c r="B180" s="250"/>
      <c r="C180" s="251"/>
      <c r="D180" s="92"/>
      <c r="E180" s="92"/>
      <c r="F180" s="71"/>
      <c r="G180" s="71"/>
      <c r="H180" s="71"/>
      <c r="I180" s="71"/>
      <c r="J180" s="71"/>
      <c r="K180" s="71"/>
      <c r="L180" s="71"/>
      <c r="M180" s="71"/>
      <c r="N180" s="71"/>
    </row>
    <row r="181" spans="1:14" ht="46.5" customHeight="1" hidden="1">
      <c r="A181" s="249" t="s">
        <v>47</v>
      </c>
      <c r="B181" s="250"/>
      <c r="C181" s="251"/>
      <c r="D181" s="92">
        <v>520</v>
      </c>
      <c r="E181" s="92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1:14" ht="30.75" customHeight="1" hidden="1">
      <c r="A182" s="267" t="s">
        <v>41</v>
      </c>
      <c r="B182" s="268"/>
      <c r="C182" s="269"/>
      <c r="D182" s="98">
        <v>530</v>
      </c>
      <c r="E182" s="9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5" s="113" customFormat="1" ht="98.25" customHeight="1">
      <c r="A183" s="301" t="s">
        <v>211</v>
      </c>
      <c r="B183" s="302"/>
      <c r="C183" s="303"/>
      <c r="D183" s="111"/>
      <c r="E183" s="111"/>
      <c r="F183" s="112">
        <f>G183</f>
        <v>1800</v>
      </c>
      <c r="G183" s="112">
        <f>G184</f>
        <v>1800</v>
      </c>
      <c r="H183" s="112"/>
      <c r="I183" s="112">
        <f>J183</f>
        <v>1800</v>
      </c>
      <c r="J183" s="112">
        <f>J184</f>
        <v>1800</v>
      </c>
      <c r="K183" s="112"/>
      <c r="L183" s="112">
        <f>M183</f>
        <v>1800</v>
      </c>
      <c r="M183" s="112">
        <f>M184</f>
        <v>1800</v>
      </c>
      <c r="N183" s="112"/>
      <c r="O183" s="160"/>
    </row>
    <row r="184" spans="1:14" ht="21" customHeight="1">
      <c r="A184" s="304" t="s">
        <v>25</v>
      </c>
      <c r="B184" s="305"/>
      <c r="C184" s="306"/>
      <c r="D184" s="107">
        <v>210</v>
      </c>
      <c r="E184" s="107"/>
      <c r="F184" s="108">
        <f>G184</f>
        <v>1800</v>
      </c>
      <c r="G184" s="108">
        <f>G187</f>
        <v>1800</v>
      </c>
      <c r="H184" s="108"/>
      <c r="I184" s="108">
        <f>J184</f>
        <v>1800</v>
      </c>
      <c r="J184" s="108">
        <f>J187</f>
        <v>1800</v>
      </c>
      <c r="K184" s="108"/>
      <c r="L184" s="108">
        <f>M184</f>
        <v>1800</v>
      </c>
      <c r="M184" s="108">
        <f>M187</f>
        <v>1800</v>
      </c>
      <c r="N184" s="108"/>
    </row>
    <row r="185" spans="1:14" ht="15">
      <c r="A185" s="249" t="s">
        <v>12</v>
      </c>
      <c r="B185" s="250"/>
      <c r="C185" s="251"/>
      <c r="D185" s="97"/>
      <c r="E185" s="97"/>
      <c r="F185" s="71"/>
      <c r="G185" s="71"/>
      <c r="H185" s="71"/>
      <c r="I185" s="71"/>
      <c r="J185" s="71"/>
      <c r="K185" s="71"/>
      <c r="L185" s="71"/>
      <c r="M185" s="71"/>
      <c r="N185" s="71"/>
    </row>
    <row r="186" spans="1:14" ht="14.25" customHeight="1" hidden="1">
      <c r="A186" s="249" t="s">
        <v>26</v>
      </c>
      <c r="B186" s="250"/>
      <c r="C186" s="251"/>
      <c r="D186" s="92">
        <v>211</v>
      </c>
      <c r="E186" s="92"/>
      <c r="F186" s="71"/>
      <c r="G186" s="71"/>
      <c r="H186" s="71"/>
      <c r="I186" s="71"/>
      <c r="J186" s="71"/>
      <c r="K186" s="71"/>
      <c r="L186" s="71"/>
      <c r="M186" s="71"/>
      <c r="N186" s="71"/>
    </row>
    <row r="187" spans="1:14" ht="15">
      <c r="A187" s="267" t="s">
        <v>27</v>
      </c>
      <c r="B187" s="268"/>
      <c r="C187" s="269"/>
      <c r="D187" s="98">
        <v>212</v>
      </c>
      <c r="E187" s="98">
        <v>5154</v>
      </c>
      <c r="F187" s="48">
        <f>G187</f>
        <v>1800</v>
      </c>
      <c r="G187" s="48">
        <v>1800</v>
      </c>
      <c r="H187" s="48">
        <v>0</v>
      </c>
      <c r="I187" s="48">
        <f>J187</f>
        <v>1800</v>
      </c>
      <c r="J187" s="48">
        <v>1800</v>
      </c>
      <c r="K187" s="48">
        <v>0</v>
      </c>
      <c r="L187" s="48">
        <f>M187</f>
        <v>1800</v>
      </c>
      <c r="M187" s="48">
        <v>1800</v>
      </c>
      <c r="N187" s="48">
        <v>0</v>
      </c>
    </row>
    <row r="188" spans="1:15" s="113" customFormat="1" ht="69.75" customHeight="1">
      <c r="A188" s="301" t="s">
        <v>212</v>
      </c>
      <c r="B188" s="302"/>
      <c r="C188" s="303"/>
      <c r="D188" s="111"/>
      <c r="E188" s="111"/>
      <c r="F188" s="112">
        <f>G188</f>
        <v>400000</v>
      </c>
      <c r="G188" s="112">
        <f>G194</f>
        <v>400000</v>
      </c>
      <c r="H188" s="112"/>
      <c r="I188" s="112">
        <f>J188</f>
        <v>0</v>
      </c>
      <c r="J188" s="112">
        <f>J194</f>
        <v>0</v>
      </c>
      <c r="K188" s="112"/>
      <c r="L188" s="112">
        <f>M188</f>
        <v>0</v>
      </c>
      <c r="M188" s="112">
        <f>M194</f>
        <v>0</v>
      </c>
      <c r="N188" s="112"/>
      <c r="O188" s="160"/>
    </row>
    <row r="189" spans="1:14" ht="21" customHeight="1" hidden="1">
      <c r="A189" s="304" t="s">
        <v>25</v>
      </c>
      <c r="B189" s="305"/>
      <c r="C189" s="306"/>
      <c r="D189" s="107">
        <v>210</v>
      </c>
      <c r="E189" s="107"/>
      <c r="F189" s="108">
        <f>G189</f>
        <v>0</v>
      </c>
      <c r="G189" s="108">
        <f>G192</f>
        <v>0</v>
      </c>
      <c r="H189" s="108"/>
      <c r="I189" s="108">
        <f>J189</f>
        <v>0</v>
      </c>
      <c r="J189" s="108">
        <f>J192</f>
        <v>0</v>
      </c>
      <c r="K189" s="108"/>
      <c r="L189" s="108">
        <f>M189</f>
        <v>0</v>
      </c>
      <c r="M189" s="108">
        <f>M192</f>
        <v>0</v>
      </c>
      <c r="N189" s="108"/>
    </row>
    <row r="190" spans="1:14" ht="15" hidden="1">
      <c r="A190" s="249" t="s">
        <v>12</v>
      </c>
      <c r="B190" s="250"/>
      <c r="C190" s="251"/>
      <c r="D190" s="97"/>
      <c r="E190" s="97"/>
      <c r="F190" s="71"/>
      <c r="G190" s="71"/>
      <c r="H190" s="71"/>
      <c r="I190" s="71"/>
      <c r="J190" s="71"/>
      <c r="K190" s="71"/>
      <c r="L190" s="71"/>
      <c r="M190" s="71"/>
      <c r="N190" s="71"/>
    </row>
    <row r="191" spans="1:14" ht="14.25" customHeight="1" hidden="1">
      <c r="A191" s="249" t="s">
        <v>26</v>
      </c>
      <c r="B191" s="250"/>
      <c r="C191" s="251"/>
      <c r="D191" s="92">
        <v>211</v>
      </c>
      <c r="E191" s="92"/>
      <c r="F191" s="71"/>
      <c r="G191" s="71"/>
      <c r="H191" s="71"/>
      <c r="I191" s="71"/>
      <c r="J191" s="71"/>
      <c r="K191" s="71"/>
      <c r="L191" s="71"/>
      <c r="M191" s="71"/>
      <c r="N191" s="71"/>
    </row>
    <row r="192" spans="1:14" ht="15" hidden="1">
      <c r="A192" s="267" t="s">
        <v>27</v>
      </c>
      <c r="B192" s="268"/>
      <c r="C192" s="269"/>
      <c r="D192" s="98">
        <v>212</v>
      </c>
      <c r="E192" s="98"/>
      <c r="F192" s="48">
        <f>G192</f>
        <v>0</v>
      </c>
      <c r="G192" s="48"/>
      <c r="H192" s="48">
        <v>0</v>
      </c>
      <c r="I192" s="48">
        <f>J192</f>
        <v>0</v>
      </c>
      <c r="J192" s="48"/>
      <c r="K192" s="48">
        <v>0</v>
      </c>
      <c r="L192" s="48">
        <f>M192</f>
        <v>0</v>
      </c>
      <c r="M192" s="48"/>
      <c r="N192" s="48">
        <v>0</v>
      </c>
    </row>
    <row r="193" spans="1:14" ht="14.25" customHeight="1" hidden="1">
      <c r="A193" s="304" t="s">
        <v>28</v>
      </c>
      <c r="B193" s="305"/>
      <c r="C193" s="306"/>
      <c r="D193" s="114">
        <v>213</v>
      </c>
      <c r="E193" s="114"/>
      <c r="F193" s="115"/>
      <c r="G193" s="115"/>
      <c r="H193" s="115"/>
      <c r="I193" s="115"/>
      <c r="J193" s="115"/>
      <c r="K193" s="115"/>
      <c r="L193" s="115"/>
      <c r="M193" s="115"/>
      <c r="N193" s="115"/>
    </row>
    <row r="194" spans="1:14" ht="15">
      <c r="A194" s="288" t="s">
        <v>151</v>
      </c>
      <c r="B194" s="289"/>
      <c r="C194" s="290"/>
      <c r="D194" s="103">
        <v>220</v>
      </c>
      <c r="E194" s="103"/>
      <c r="F194" s="104">
        <f>G194</f>
        <v>400000</v>
      </c>
      <c r="G194" s="104">
        <f>G207+G208</f>
        <v>400000</v>
      </c>
      <c r="H194" s="104"/>
      <c r="I194" s="104">
        <f>J194</f>
        <v>0</v>
      </c>
      <c r="J194" s="104">
        <f>J207+J208</f>
        <v>0</v>
      </c>
      <c r="K194" s="104"/>
      <c r="L194" s="104">
        <f>M194</f>
        <v>0</v>
      </c>
      <c r="M194" s="104">
        <f>M207+M208</f>
        <v>0</v>
      </c>
      <c r="N194" s="104"/>
    </row>
    <row r="195" spans="1:14" ht="15">
      <c r="A195" s="249" t="s">
        <v>12</v>
      </c>
      <c r="B195" s="250"/>
      <c r="C195" s="251"/>
      <c r="D195" s="92"/>
      <c r="E195" s="92"/>
      <c r="F195" s="71"/>
      <c r="G195" s="71"/>
      <c r="H195" s="71"/>
      <c r="I195" s="71"/>
      <c r="J195" s="71"/>
      <c r="K195" s="71"/>
      <c r="L195" s="71"/>
      <c r="M195" s="71"/>
      <c r="N195" s="71"/>
    </row>
    <row r="196" spans="1:14" ht="15" hidden="1">
      <c r="A196" s="249" t="s">
        <v>29</v>
      </c>
      <c r="B196" s="250"/>
      <c r="C196" s="251"/>
      <c r="D196" s="92">
        <v>221</v>
      </c>
      <c r="E196" s="92"/>
      <c r="F196" s="71"/>
      <c r="G196" s="71"/>
      <c r="H196" s="71"/>
      <c r="I196" s="71"/>
      <c r="J196" s="71"/>
      <c r="K196" s="71"/>
      <c r="L196" s="71"/>
      <c r="M196" s="71"/>
      <c r="N196" s="71"/>
    </row>
    <row r="197" spans="1:14" ht="15" hidden="1">
      <c r="A197" s="249" t="s">
        <v>30</v>
      </c>
      <c r="B197" s="250"/>
      <c r="C197" s="251"/>
      <c r="D197" s="92">
        <v>222</v>
      </c>
      <c r="E197" s="92"/>
      <c r="F197" s="71"/>
      <c r="G197" s="71"/>
      <c r="H197" s="71"/>
      <c r="I197" s="71"/>
      <c r="J197" s="71"/>
      <c r="K197" s="71"/>
      <c r="L197" s="71"/>
      <c r="M197" s="71"/>
      <c r="N197" s="71"/>
    </row>
    <row r="198" spans="1:14" ht="15" hidden="1">
      <c r="A198" s="249" t="s">
        <v>158</v>
      </c>
      <c r="B198" s="250"/>
      <c r="C198" s="251"/>
      <c r="D198" s="92">
        <v>223</v>
      </c>
      <c r="E198" s="92"/>
      <c r="F198" s="71"/>
      <c r="G198" s="71"/>
      <c r="H198" s="71"/>
      <c r="I198" s="71"/>
      <c r="J198" s="71"/>
      <c r="K198" s="71"/>
      <c r="L198" s="71"/>
      <c r="M198" s="71"/>
      <c r="N198" s="71"/>
    </row>
    <row r="199" spans="1:14" ht="15.75" customHeight="1" hidden="1">
      <c r="A199" s="249" t="s">
        <v>8</v>
      </c>
      <c r="B199" s="250"/>
      <c r="C199" s="251"/>
      <c r="D199" s="70"/>
      <c r="E199" s="70"/>
      <c r="F199" s="71"/>
      <c r="G199" s="71"/>
      <c r="H199" s="71"/>
      <c r="I199" s="71"/>
      <c r="J199" s="71"/>
      <c r="K199" s="71"/>
      <c r="L199" s="71"/>
      <c r="M199" s="71"/>
      <c r="N199" s="71"/>
    </row>
    <row r="200" spans="1:14" ht="15" hidden="1">
      <c r="A200" s="249" t="s">
        <v>48</v>
      </c>
      <c r="B200" s="250"/>
      <c r="C200" s="251"/>
      <c r="D200" s="92"/>
      <c r="E200" s="92"/>
      <c r="F200" s="71"/>
      <c r="G200" s="71"/>
      <c r="H200" s="71"/>
      <c r="I200" s="71"/>
      <c r="J200" s="71"/>
      <c r="K200" s="71"/>
      <c r="L200" s="71"/>
      <c r="M200" s="71"/>
      <c r="N200" s="71"/>
    </row>
    <row r="201" spans="1:14" ht="15" hidden="1">
      <c r="A201" s="249" t="s">
        <v>49</v>
      </c>
      <c r="B201" s="250"/>
      <c r="C201" s="251"/>
      <c r="D201" s="92"/>
      <c r="E201" s="92"/>
      <c r="F201" s="71"/>
      <c r="G201" s="71"/>
      <c r="H201" s="71"/>
      <c r="I201" s="71"/>
      <c r="J201" s="71"/>
      <c r="K201" s="71"/>
      <c r="L201" s="71"/>
      <c r="M201" s="71"/>
      <c r="N201" s="71"/>
    </row>
    <row r="202" spans="1:14" ht="15" hidden="1">
      <c r="A202" s="249" t="s">
        <v>152</v>
      </c>
      <c r="B202" s="250"/>
      <c r="C202" s="251"/>
      <c r="D202" s="92"/>
      <c r="E202" s="92"/>
      <c r="F202" s="71"/>
      <c r="G202" s="71"/>
      <c r="H202" s="71"/>
      <c r="I202" s="71"/>
      <c r="J202" s="71"/>
      <c r="K202" s="71"/>
      <c r="L202" s="71"/>
      <c r="M202" s="71"/>
      <c r="N202" s="71"/>
    </row>
    <row r="203" spans="1:14" ht="15" hidden="1">
      <c r="A203" s="249" t="s">
        <v>153</v>
      </c>
      <c r="B203" s="250"/>
      <c r="C203" s="251"/>
      <c r="D203" s="92"/>
      <c r="E203" s="92"/>
      <c r="F203" s="71"/>
      <c r="G203" s="71"/>
      <c r="H203" s="71"/>
      <c r="I203" s="71"/>
      <c r="J203" s="71"/>
      <c r="K203" s="71"/>
      <c r="L203" s="71"/>
      <c r="M203" s="71"/>
      <c r="N203" s="71"/>
    </row>
    <row r="204" spans="1:14" ht="30.75" customHeight="1" hidden="1">
      <c r="A204" s="249" t="s">
        <v>154</v>
      </c>
      <c r="B204" s="250"/>
      <c r="C204" s="251"/>
      <c r="D204" s="92"/>
      <c r="E204" s="92"/>
      <c r="F204" s="71"/>
      <c r="G204" s="71"/>
      <c r="H204" s="71"/>
      <c r="I204" s="71"/>
      <c r="J204" s="71"/>
      <c r="K204" s="71"/>
      <c r="L204" s="71"/>
      <c r="M204" s="71"/>
      <c r="N204" s="71"/>
    </row>
    <row r="205" spans="1:14" ht="15" hidden="1">
      <c r="A205" s="249" t="s">
        <v>53</v>
      </c>
      <c r="B205" s="250"/>
      <c r="C205" s="251"/>
      <c r="D205" s="92"/>
      <c r="E205" s="92"/>
      <c r="F205" s="71"/>
      <c r="G205" s="71"/>
      <c r="H205" s="71"/>
      <c r="I205" s="71"/>
      <c r="J205" s="71"/>
      <c r="K205" s="71"/>
      <c r="L205" s="71"/>
      <c r="M205" s="71"/>
      <c r="N205" s="71"/>
    </row>
    <row r="206" spans="1:14" ht="30" customHeight="1" hidden="1">
      <c r="A206" s="249" t="s">
        <v>31</v>
      </c>
      <c r="B206" s="250"/>
      <c r="C206" s="251"/>
      <c r="D206" s="92">
        <v>224</v>
      </c>
      <c r="E206" s="92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1:14" ht="30.75" customHeight="1">
      <c r="A207" s="249" t="s">
        <v>32</v>
      </c>
      <c r="B207" s="250"/>
      <c r="C207" s="251"/>
      <c r="D207" s="92">
        <v>225</v>
      </c>
      <c r="E207" s="92">
        <v>5000</v>
      </c>
      <c r="F207" s="71">
        <f>G207</f>
        <v>400000</v>
      </c>
      <c r="G207" s="71">
        <v>400000</v>
      </c>
      <c r="H207" s="71"/>
      <c r="I207" s="71">
        <f>J207</f>
        <v>0</v>
      </c>
      <c r="J207" s="71">
        <v>0</v>
      </c>
      <c r="K207" s="71"/>
      <c r="L207" s="71">
        <f>M207</f>
        <v>0</v>
      </c>
      <c r="M207" s="71">
        <v>0</v>
      </c>
      <c r="N207" s="71"/>
    </row>
    <row r="208" spans="1:14" ht="18" customHeight="1" hidden="1">
      <c r="A208" s="267" t="s">
        <v>33</v>
      </c>
      <c r="B208" s="268"/>
      <c r="C208" s="269"/>
      <c r="D208" s="98">
        <v>226</v>
      </c>
      <c r="E208" s="98"/>
      <c r="F208" s="48">
        <f>G208</f>
        <v>0</v>
      </c>
      <c r="G208" s="48"/>
      <c r="H208" s="48"/>
      <c r="I208" s="48">
        <f>J208</f>
        <v>0</v>
      </c>
      <c r="J208" s="48"/>
      <c r="K208" s="48"/>
      <c r="L208" s="48">
        <f>M208</f>
        <v>0</v>
      </c>
      <c r="M208" s="48"/>
      <c r="N208" s="48"/>
    </row>
    <row r="209" spans="1:14" ht="29.25" customHeight="1" hidden="1">
      <c r="A209" s="288" t="s">
        <v>155</v>
      </c>
      <c r="B209" s="289"/>
      <c r="C209" s="290"/>
      <c r="D209" s="103">
        <v>240</v>
      </c>
      <c r="E209" s="103"/>
      <c r="F209" s="104"/>
      <c r="G209" s="104"/>
      <c r="H209" s="104"/>
      <c r="I209" s="104"/>
      <c r="J209" s="104"/>
      <c r="K209" s="104"/>
      <c r="L209" s="104"/>
      <c r="M209" s="104"/>
      <c r="N209" s="104"/>
    </row>
    <row r="210" spans="1:14" ht="15" hidden="1">
      <c r="A210" s="249" t="s">
        <v>12</v>
      </c>
      <c r="B210" s="250"/>
      <c r="C210" s="251"/>
      <c r="D210" s="92"/>
      <c r="E210" s="92"/>
      <c r="F210" s="71"/>
      <c r="G210" s="71"/>
      <c r="H210" s="71"/>
      <c r="I210" s="71"/>
      <c r="J210" s="71"/>
      <c r="K210" s="71"/>
      <c r="L210" s="71"/>
      <c r="M210" s="71"/>
      <c r="N210" s="71"/>
    </row>
    <row r="211" spans="1:14" ht="45" customHeight="1" hidden="1">
      <c r="A211" s="267" t="s">
        <v>34</v>
      </c>
      <c r="B211" s="268"/>
      <c r="C211" s="269"/>
      <c r="D211" s="98">
        <v>241</v>
      </c>
      <c r="E211" s="9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ht="15" hidden="1">
      <c r="A212" s="288" t="s">
        <v>156</v>
      </c>
      <c r="B212" s="289"/>
      <c r="C212" s="290"/>
      <c r="D212" s="103">
        <v>260</v>
      </c>
      <c r="E212" s="103"/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1:14" ht="15" hidden="1">
      <c r="A213" s="249" t="s">
        <v>12</v>
      </c>
      <c r="B213" s="250"/>
      <c r="C213" s="251"/>
      <c r="D213" s="92"/>
      <c r="E213" s="92"/>
      <c r="F213" s="71"/>
      <c r="G213" s="71"/>
      <c r="H213" s="71"/>
      <c r="I213" s="71"/>
      <c r="J213" s="71"/>
      <c r="K213" s="71"/>
      <c r="L213" s="71"/>
      <c r="M213" s="71"/>
      <c r="N213" s="71"/>
    </row>
    <row r="214" spans="1:14" ht="32.25" customHeight="1" hidden="1">
      <c r="A214" s="249" t="s">
        <v>35</v>
      </c>
      <c r="B214" s="250"/>
      <c r="C214" s="251"/>
      <c r="D214" s="92">
        <v>262</v>
      </c>
      <c r="E214" s="92"/>
      <c r="F214" s="71"/>
      <c r="G214" s="71"/>
      <c r="H214" s="71"/>
      <c r="I214" s="71"/>
      <c r="J214" s="71"/>
      <c r="K214" s="71"/>
      <c r="L214" s="71"/>
      <c r="M214" s="71"/>
      <c r="N214" s="71"/>
    </row>
    <row r="215" spans="1:14" ht="45" customHeight="1" hidden="1">
      <c r="A215" s="267" t="s">
        <v>36</v>
      </c>
      <c r="B215" s="268"/>
      <c r="C215" s="269"/>
      <c r="D215" s="98">
        <v>263</v>
      </c>
      <c r="E215" s="9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ht="15" hidden="1">
      <c r="A216" s="288" t="s">
        <v>157</v>
      </c>
      <c r="B216" s="289"/>
      <c r="C216" s="290"/>
      <c r="D216" s="92">
        <v>290</v>
      </c>
      <c r="E216" s="92"/>
      <c r="F216" s="71"/>
      <c r="G216" s="71"/>
      <c r="H216" s="108"/>
      <c r="I216" s="71"/>
      <c r="J216" s="71"/>
      <c r="K216" s="108"/>
      <c r="L216" s="71"/>
      <c r="M216" s="71"/>
      <c r="N216" s="108"/>
    </row>
    <row r="217" spans="1:14" ht="15" hidden="1">
      <c r="A217" s="249" t="s">
        <v>8</v>
      </c>
      <c r="B217" s="250"/>
      <c r="C217" s="251"/>
      <c r="D217" s="92"/>
      <c r="E217" s="92"/>
      <c r="F217" s="71"/>
      <c r="G217" s="71"/>
      <c r="H217" s="71"/>
      <c r="I217" s="71"/>
      <c r="J217" s="71"/>
      <c r="K217" s="71"/>
      <c r="L217" s="71"/>
      <c r="M217" s="71"/>
      <c r="N217" s="71"/>
    </row>
    <row r="218" spans="1:14" ht="15" hidden="1">
      <c r="A218" s="249" t="s">
        <v>50</v>
      </c>
      <c r="B218" s="250"/>
      <c r="C218" s="251"/>
      <c r="D218" s="92"/>
      <c r="E218" s="92"/>
      <c r="F218" s="71"/>
      <c r="G218" s="71"/>
      <c r="H218" s="71"/>
      <c r="I218" s="71"/>
      <c r="J218" s="71"/>
      <c r="K218" s="71"/>
      <c r="L218" s="71"/>
      <c r="M218" s="71"/>
      <c r="N218" s="71"/>
    </row>
    <row r="219" spans="1:14" ht="15" hidden="1">
      <c r="A219" s="249" t="s">
        <v>159</v>
      </c>
      <c r="B219" s="250"/>
      <c r="C219" s="251"/>
      <c r="D219" s="92"/>
      <c r="E219" s="92"/>
      <c r="F219" s="71"/>
      <c r="G219" s="71"/>
      <c r="H219" s="66"/>
      <c r="I219" s="71"/>
      <c r="J219" s="71"/>
      <c r="K219" s="66"/>
      <c r="L219" s="71"/>
      <c r="M219" s="71"/>
      <c r="N219" s="66"/>
    </row>
    <row r="220" spans="1:14" ht="15" hidden="1">
      <c r="A220" s="249" t="s">
        <v>51</v>
      </c>
      <c r="B220" s="250"/>
      <c r="C220" s="251"/>
      <c r="D220" s="92"/>
      <c r="E220" s="92"/>
      <c r="F220" s="71"/>
      <c r="G220" s="71"/>
      <c r="H220" s="71"/>
      <c r="I220" s="71"/>
      <c r="J220" s="71"/>
      <c r="K220" s="71"/>
      <c r="L220" s="71"/>
      <c r="M220" s="71"/>
      <c r="N220" s="71"/>
    </row>
    <row r="221" spans="1:14" ht="15" hidden="1">
      <c r="A221" s="249" t="s">
        <v>160</v>
      </c>
      <c r="B221" s="250"/>
      <c r="C221" s="251"/>
      <c r="D221" s="92"/>
      <c r="E221" s="92"/>
      <c r="F221" s="71"/>
      <c r="G221" s="71"/>
      <c r="H221" s="71"/>
      <c r="I221" s="71"/>
      <c r="J221" s="71"/>
      <c r="K221" s="71"/>
      <c r="L221" s="71"/>
      <c r="M221" s="71"/>
      <c r="N221" s="71"/>
    </row>
    <row r="222" spans="1:14" ht="15" hidden="1">
      <c r="A222" s="267" t="s">
        <v>54</v>
      </c>
      <c r="B222" s="268"/>
      <c r="C222" s="269"/>
      <c r="D222" s="92"/>
      <c r="E222" s="92"/>
      <c r="F222" s="71"/>
      <c r="G222" s="71"/>
      <c r="H222" s="48"/>
      <c r="I222" s="71"/>
      <c r="J222" s="71"/>
      <c r="K222" s="48"/>
      <c r="L222" s="71"/>
      <c r="M222" s="71"/>
      <c r="N222" s="48"/>
    </row>
    <row r="223" spans="1:14" ht="30.75" customHeight="1" hidden="1">
      <c r="A223" s="288" t="s">
        <v>162</v>
      </c>
      <c r="B223" s="289"/>
      <c r="C223" s="290"/>
      <c r="D223" s="107">
        <v>300</v>
      </c>
      <c r="E223" s="107"/>
      <c r="F223" s="108"/>
      <c r="G223" s="108"/>
      <c r="H223" s="108"/>
      <c r="I223" s="108"/>
      <c r="J223" s="108"/>
      <c r="K223" s="108"/>
      <c r="L223" s="108"/>
      <c r="M223" s="108"/>
      <c r="N223" s="108"/>
    </row>
    <row r="224" spans="1:14" ht="15" hidden="1">
      <c r="A224" s="249" t="s">
        <v>12</v>
      </c>
      <c r="B224" s="250"/>
      <c r="C224" s="251"/>
      <c r="D224" s="92"/>
      <c r="E224" s="92"/>
      <c r="F224" s="71"/>
      <c r="G224" s="71"/>
      <c r="H224" s="71"/>
      <c r="I224" s="71"/>
      <c r="J224" s="71"/>
      <c r="K224" s="71"/>
      <c r="L224" s="71"/>
      <c r="M224" s="71"/>
      <c r="N224" s="71"/>
    </row>
    <row r="225" spans="1:14" ht="15.75" customHeight="1" hidden="1">
      <c r="A225" s="249" t="s">
        <v>37</v>
      </c>
      <c r="B225" s="250"/>
      <c r="C225" s="251"/>
      <c r="D225" s="92">
        <v>310</v>
      </c>
      <c r="E225" s="92"/>
      <c r="F225" s="71"/>
      <c r="G225" s="71"/>
      <c r="H225" s="71"/>
      <c r="I225" s="71"/>
      <c r="J225" s="71"/>
      <c r="K225" s="71"/>
      <c r="L225" s="71"/>
      <c r="M225" s="71"/>
      <c r="N225" s="71"/>
    </row>
    <row r="226" spans="1:14" ht="29.25" customHeight="1" hidden="1">
      <c r="A226" s="249" t="s">
        <v>38</v>
      </c>
      <c r="B226" s="250"/>
      <c r="C226" s="251"/>
      <c r="D226" s="92">
        <v>320</v>
      </c>
      <c r="E226" s="92"/>
      <c r="F226" s="71"/>
      <c r="G226" s="71"/>
      <c r="H226" s="71"/>
      <c r="I226" s="71"/>
      <c r="J226" s="71"/>
      <c r="K226" s="71"/>
      <c r="L226" s="71"/>
      <c r="M226" s="71"/>
      <c r="N226" s="71"/>
    </row>
    <row r="227" spans="1:14" ht="31.5" customHeight="1" hidden="1">
      <c r="A227" s="249" t="s">
        <v>39</v>
      </c>
      <c r="B227" s="250"/>
      <c r="C227" s="251"/>
      <c r="D227" s="92">
        <v>330</v>
      </c>
      <c r="E227" s="92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1:14" ht="32.25" customHeight="1" hidden="1">
      <c r="A228" s="267" t="s">
        <v>40</v>
      </c>
      <c r="B228" s="268"/>
      <c r="C228" s="269"/>
      <c r="D228" s="98">
        <v>340</v>
      </c>
      <c r="E228" s="98"/>
      <c r="F228" s="48"/>
      <c r="G228" s="71"/>
      <c r="H228" s="48"/>
      <c r="I228" s="48"/>
      <c r="J228" s="71"/>
      <c r="K228" s="48"/>
      <c r="L228" s="48"/>
      <c r="M228" s="71"/>
      <c r="N228" s="48"/>
    </row>
    <row r="229" spans="1:14" ht="16.5" customHeight="1" hidden="1">
      <c r="A229" s="288" t="s">
        <v>161</v>
      </c>
      <c r="B229" s="289"/>
      <c r="C229" s="290"/>
      <c r="D229" s="107">
        <v>500</v>
      </c>
      <c r="E229" s="107"/>
      <c r="F229" s="108"/>
      <c r="G229" s="108"/>
      <c r="H229" s="108"/>
      <c r="I229" s="108"/>
      <c r="J229" s="108"/>
      <c r="K229" s="108"/>
      <c r="L229" s="108"/>
      <c r="M229" s="108"/>
      <c r="N229" s="108"/>
    </row>
    <row r="230" spans="1:14" ht="15" hidden="1">
      <c r="A230" s="249" t="s">
        <v>12</v>
      </c>
      <c r="B230" s="250"/>
      <c r="C230" s="251"/>
      <c r="D230" s="92"/>
      <c r="E230" s="92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1:14" ht="46.5" customHeight="1" hidden="1">
      <c r="A231" s="249" t="s">
        <v>47</v>
      </c>
      <c r="B231" s="250"/>
      <c r="C231" s="251"/>
      <c r="D231" s="92">
        <v>520</v>
      </c>
      <c r="E231" s="92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1:14" ht="18" customHeight="1" hidden="1">
      <c r="A232" s="267" t="s">
        <v>41</v>
      </c>
      <c r="B232" s="268"/>
      <c r="C232" s="269"/>
      <c r="D232" s="98">
        <v>530</v>
      </c>
      <c r="E232" s="98"/>
      <c r="F232" s="48"/>
      <c r="G232" s="48"/>
      <c r="H232" s="48"/>
      <c r="I232" s="48"/>
      <c r="J232" s="48"/>
      <c r="K232" s="48"/>
      <c r="L232" s="48"/>
      <c r="M232" s="48"/>
      <c r="N232" s="48"/>
    </row>
    <row r="233" spans="1:15" s="113" customFormat="1" ht="77.25" customHeight="1">
      <c r="A233" s="301" t="s">
        <v>213</v>
      </c>
      <c r="B233" s="302"/>
      <c r="C233" s="303"/>
      <c r="D233" s="111"/>
      <c r="E233" s="111"/>
      <c r="F233" s="112">
        <f>G233</f>
        <v>118200</v>
      </c>
      <c r="G233" s="112">
        <f>G239</f>
        <v>118200</v>
      </c>
      <c r="H233" s="112"/>
      <c r="I233" s="112">
        <f>J233</f>
        <v>118200</v>
      </c>
      <c r="J233" s="112">
        <f>J239</f>
        <v>118200</v>
      </c>
      <c r="K233" s="112"/>
      <c r="L233" s="112">
        <f>M233</f>
        <v>118200</v>
      </c>
      <c r="M233" s="112">
        <f>M239</f>
        <v>118200</v>
      </c>
      <c r="N233" s="112"/>
      <c r="O233" s="160"/>
    </row>
    <row r="234" spans="1:14" ht="21" customHeight="1" hidden="1">
      <c r="A234" s="304" t="s">
        <v>25</v>
      </c>
      <c r="B234" s="305"/>
      <c r="C234" s="306"/>
      <c r="D234" s="107">
        <v>210</v>
      </c>
      <c r="E234" s="107"/>
      <c r="F234" s="108">
        <f>G234</f>
        <v>0</v>
      </c>
      <c r="G234" s="108">
        <f>G237</f>
        <v>0</v>
      </c>
      <c r="H234" s="108"/>
      <c r="I234" s="108">
        <f>J234</f>
        <v>0</v>
      </c>
      <c r="J234" s="108">
        <f>J237</f>
        <v>0</v>
      </c>
      <c r="K234" s="108"/>
      <c r="L234" s="108">
        <f>M234</f>
        <v>0</v>
      </c>
      <c r="M234" s="108">
        <f>M237</f>
        <v>0</v>
      </c>
      <c r="N234" s="108"/>
    </row>
    <row r="235" spans="1:14" ht="15" hidden="1">
      <c r="A235" s="249" t="s">
        <v>12</v>
      </c>
      <c r="B235" s="250"/>
      <c r="C235" s="251"/>
      <c r="D235" s="97"/>
      <c r="E235" s="97"/>
      <c r="F235" s="71"/>
      <c r="G235" s="71"/>
      <c r="H235" s="71"/>
      <c r="I235" s="71"/>
      <c r="J235" s="71"/>
      <c r="K235" s="71"/>
      <c r="L235" s="71"/>
      <c r="M235" s="71"/>
      <c r="N235" s="71"/>
    </row>
    <row r="236" spans="1:14" ht="14.25" customHeight="1" hidden="1">
      <c r="A236" s="249" t="s">
        <v>26</v>
      </c>
      <c r="B236" s="250"/>
      <c r="C236" s="251"/>
      <c r="D236" s="92">
        <v>211</v>
      </c>
      <c r="E236" s="92"/>
      <c r="F236" s="71"/>
      <c r="G236" s="71"/>
      <c r="H236" s="71"/>
      <c r="I236" s="71"/>
      <c r="J236" s="71"/>
      <c r="K236" s="71"/>
      <c r="L236" s="71"/>
      <c r="M236" s="71"/>
      <c r="N236" s="71"/>
    </row>
    <row r="237" spans="1:14" ht="15" hidden="1">
      <c r="A237" s="267" t="s">
        <v>27</v>
      </c>
      <c r="B237" s="268"/>
      <c r="C237" s="269"/>
      <c r="D237" s="98">
        <v>212</v>
      </c>
      <c r="E237" s="98"/>
      <c r="F237" s="48">
        <f>G237</f>
        <v>0</v>
      </c>
      <c r="G237" s="48"/>
      <c r="H237" s="48">
        <v>0</v>
      </c>
      <c r="I237" s="48">
        <f>J237</f>
        <v>0</v>
      </c>
      <c r="J237" s="48"/>
      <c r="K237" s="48">
        <v>0</v>
      </c>
      <c r="L237" s="48">
        <f>M237</f>
        <v>0</v>
      </c>
      <c r="M237" s="48"/>
      <c r="N237" s="48">
        <v>0</v>
      </c>
    </row>
    <row r="238" spans="1:14" ht="1.5" customHeight="1">
      <c r="A238" s="304" t="s">
        <v>28</v>
      </c>
      <c r="B238" s="305"/>
      <c r="C238" s="306"/>
      <c r="D238" s="114">
        <v>213</v>
      </c>
      <c r="E238" s="114"/>
      <c r="F238" s="115"/>
      <c r="G238" s="115"/>
      <c r="H238" s="115"/>
      <c r="I238" s="115"/>
      <c r="J238" s="115"/>
      <c r="K238" s="115"/>
      <c r="L238" s="115"/>
      <c r="M238" s="115"/>
      <c r="N238" s="115"/>
    </row>
    <row r="239" spans="1:14" ht="15">
      <c r="A239" s="288" t="s">
        <v>151</v>
      </c>
      <c r="B239" s="289"/>
      <c r="C239" s="290"/>
      <c r="D239" s="103">
        <v>220</v>
      </c>
      <c r="E239" s="103"/>
      <c r="F239" s="104">
        <f>G239</f>
        <v>118200</v>
      </c>
      <c r="G239" s="104">
        <f>G252+G253</f>
        <v>118200</v>
      </c>
      <c r="H239" s="104"/>
      <c r="I239" s="104">
        <f>J239</f>
        <v>118200</v>
      </c>
      <c r="J239" s="104">
        <f>J252+J253</f>
        <v>118200</v>
      </c>
      <c r="K239" s="104"/>
      <c r="L239" s="104">
        <f>M239</f>
        <v>118200</v>
      </c>
      <c r="M239" s="104">
        <f>M252+M253</f>
        <v>118200</v>
      </c>
      <c r="N239" s="104"/>
    </row>
    <row r="240" spans="1:14" ht="15" hidden="1">
      <c r="A240" s="249" t="s">
        <v>12</v>
      </c>
      <c r="B240" s="250"/>
      <c r="C240" s="251"/>
      <c r="D240" s="92"/>
      <c r="E240" s="92"/>
      <c r="F240" s="71"/>
      <c r="G240" s="71"/>
      <c r="H240" s="71"/>
      <c r="I240" s="71"/>
      <c r="J240" s="71"/>
      <c r="K240" s="71"/>
      <c r="L240" s="71"/>
      <c r="M240" s="71"/>
      <c r="N240" s="71"/>
    </row>
    <row r="241" spans="1:14" ht="15" hidden="1">
      <c r="A241" s="249" t="s">
        <v>29</v>
      </c>
      <c r="B241" s="250"/>
      <c r="C241" s="251"/>
      <c r="D241" s="92">
        <v>221</v>
      </c>
      <c r="E241" s="92"/>
      <c r="F241" s="71"/>
      <c r="G241" s="71"/>
      <c r="H241" s="71"/>
      <c r="I241" s="71"/>
      <c r="J241" s="71"/>
      <c r="K241" s="71"/>
      <c r="L241" s="71"/>
      <c r="M241" s="71"/>
      <c r="N241" s="71"/>
    </row>
    <row r="242" spans="1:14" ht="15" hidden="1">
      <c r="A242" s="249" t="s">
        <v>30</v>
      </c>
      <c r="B242" s="250"/>
      <c r="C242" s="251"/>
      <c r="D242" s="92">
        <v>222</v>
      </c>
      <c r="E242" s="92"/>
      <c r="F242" s="71"/>
      <c r="G242" s="71"/>
      <c r="H242" s="71"/>
      <c r="I242" s="71"/>
      <c r="J242" s="71"/>
      <c r="K242" s="71"/>
      <c r="L242" s="71"/>
      <c r="M242" s="71"/>
      <c r="N242" s="71"/>
    </row>
    <row r="243" spans="1:14" ht="15" hidden="1">
      <c r="A243" s="249" t="s">
        <v>158</v>
      </c>
      <c r="B243" s="250"/>
      <c r="C243" s="251"/>
      <c r="D243" s="92">
        <v>223</v>
      </c>
      <c r="E243" s="92"/>
      <c r="F243" s="71"/>
      <c r="G243" s="71"/>
      <c r="H243" s="71"/>
      <c r="I243" s="71"/>
      <c r="J243" s="71"/>
      <c r="K243" s="71"/>
      <c r="L243" s="71"/>
      <c r="M243" s="71"/>
      <c r="N243" s="71"/>
    </row>
    <row r="244" spans="1:14" ht="15.75" customHeight="1" hidden="1">
      <c r="A244" s="249" t="s">
        <v>8</v>
      </c>
      <c r="B244" s="250"/>
      <c r="C244" s="251"/>
      <c r="D244" s="70"/>
      <c r="E244" s="70"/>
      <c r="F244" s="71"/>
      <c r="G244" s="71"/>
      <c r="H244" s="71"/>
      <c r="I244" s="71"/>
      <c r="J244" s="71"/>
      <c r="K244" s="71"/>
      <c r="L244" s="71"/>
      <c r="M244" s="71"/>
      <c r="N244" s="71"/>
    </row>
    <row r="245" spans="1:14" ht="15" hidden="1">
      <c r="A245" s="249" t="s">
        <v>48</v>
      </c>
      <c r="B245" s="250"/>
      <c r="C245" s="251"/>
      <c r="D245" s="92"/>
      <c r="E245" s="92"/>
      <c r="F245" s="71"/>
      <c r="G245" s="71"/>
      <c r="H245" s="71"/>
      <c r="I245" s="71"/>
      <c r="J245" s="71"/>
      <c r="K245" s="71"/>
      <c r="L245" s="71"/>
      <c r="M245" s="71"/>
      <c r="N245" s="71"/>
    </row>
    <row r="246" spans="1:14" ht="15" hidden="1">
      <c r="A246" s="249" t="s">
        <v>49</v>
      </c>
      <c r="B246" s="250"/>
      <c r="C246" s="251"/>
      <c r="D246" s="92"/>
      <c r="E246" s="92"/>
      <c r="F246" s="71"/>
      <c r="G246" s="71"/>
      <c r="H246" s="71"/>
      <c r="I246" s="71"/>
      <c r="J246" s="71"/>
      <c r="K246" s="71"/>
      <c r="L246" s="71"/>
      <c r="M246" s="71"/>
      <c r="N246" s="71"/>
    </row>
    <row r="247" spans="1:14" ht="15" hidden="1">
      <c r="A247" s="249" t="s">
        <v>152</v>
      </c>
      <c r="B247" s="250"/>
      <c r="C247" s="251"/>
      <c r="D247" s="92"/>
      <c r="E247" s="92"/>
      <c r="F247" s="71"/>
      <c r="G247" s="71"/>
      <c r="H247" s="71"/>
      <c r="I247" s="71"/>
      <c r="J247" s="71"/>
      <c r="K247" s="71"/>
      <c r="L247" s="71"/>
      <c r="M247" s="71"/>
      <c r="N247" s="71"/>
    </row>
    <row r="248" spans="1:14" ht="15" hidden="1">
      <c r="A248" s="249" t="s">
        <v>153</v>
      </c>
      <c r="B248" s="250"/>
      <c r="C248" s="251"/>
      <c r="D248" s="92"/>
      <c r="E248" s="92"/>
      <c r="F248" s="71"/>
      <c r="G248" s="71"/>
      <c r="H248" s="71"/>
      <c r="I248" s="71"/>
      <c r="J248" s="71"/>
      <c r="K248" s="71"/>
      <c r="L248" s="71"/>
      <c r="M248" s="71"/>
      <c r="N248" s="71"/>
    </row>
    <row r="249" spans="1:14" ht="30.75" customHeight="1" hidden="1">
      <c r="A249" s="249" t="s">
        <v>154</v>
      </c>
      <c r="B249" s="250"/>
      <c r="C249" s="251"/>
      <c r="D249" s="92"/>
      <c r="E249" s="92"/>
      <c r="F249" s="71"/>
      <c r="G249" s="71"/>
      <c r="H249" s="71"/>
      <c r="I249" s="71"/>
      <c r="J249" s="71"/>
      <c r="K249" s="71"/>
      <c r="L249" s="71"/>
      <c r="M249" s="71"/>
      <c r="N249" s="71"/>
    </row>
    <row r="250" spans="1:14" ht="15" hidden="1">
      <c r="A250" s="249" t="s">
        <v>53</v>
      </c>
      <c r="B250" s="250"/>
      <c r="C250" s="251"/>
      <c r="D250" s="92"/>
      <c r="E250" s="92"/>
      <c r="F250" s="71"/>
      <c r="G250" s="71"/>
      <c r="H250" s="71"/>
      <c r="I250" s="71"/>
      <c r="J250" s="71"/>
      <c r="K250" s="71"/>
      <c r="L250" s="71"/>
      <c r="M250" s="71"/>
      <c r="N250" s="71"/>
    </row>
    <row r="251" spans="1:14" ht="30" customHeight="1" hidden="1">
      <c r="A251" s="249" t="s">
        <v>31</v>
      </c>
      <c r="B251" s="250"/>
      <c r="C251" s="251"/>
      <c r="D251" s="92">
        <v>224</v>
      </c>
      <c r="E251" s="92"/>
      <c r="F251" s="71"/>
      <c r="G251" s="71"/>
      <c r="H251" s="71"/>
      <c r="I251" s="71"/>
      <c r="J251" s="71"/>
      <c r="K251" s="71"/>
      <c r="L251" s="71"/>
      <c r="M251" s="71"/>
      <c r="N251" s="71"/>
    </row>
    <row r="252" spans="1:14" ht="26.25" customHeight="1">
      <c r="A252" s="249" t="s">
        <v>32</v>
      </c>
      <c r="B252" s="250"/>
      <c r="C252" s="251"/>
      <c r="D252" s="92">
        <v>225</v>
      </c>
      <c r="E252" s="92">
        <v>5000</v>
      </c>
      <c r="F252" s="71">
        <f>G252</f>
        <v>0</v>
      </c>
      <c r="G252" s="71">
        <v>0</v>
      </c>
      <c r="H252" s="71"/>
      <c r="I252" s="71">
        <f>J252</f>
        <v>102200</v>
      </c>
      <c r="J252" s="71">
        <v>102200</v>
      </c>
      <c r="K252" s="71"/>
      <c r="L252" s="71">
        <f>M252</f>
        <v>102200</v>
      </c>
      <c r="M252" s="71">
        <v>102200</v>
      </c>
      <c r="N252" s="71"/>
    </row>
    <row r="253" spans="1:14" ht="26.25" customHeight="1">
      <c r="A253" s="267" t="s">
        <v>33</v>
      </c>
      <c r="B253" s="268"/>
      <c r="C253" s="269"/>
      <c r="D253" s="98">
        <v>226</v>
      </c>
      <c r="E253" s="98">
        <v>5000</v>
      </c>
      <c r="F253" s="48">
        <f>G253</f>
        <v>118200</v>
      </c>
      <c r="G253" s="48">
        <v>118200</v>
      </c>
      <c r="H253" s="48"/>
      <c r="I253" s="48">
        <f>J253</f>
        <v>16000</v>
      </c>
      <c r="J253" s="48">
        <v>16000</v>
      </c>
      <c r="K253" s="48"/>
      <c r="L253" s="48">
        <f>M253</f>
        <v>16000</v>
      </c>
      <c r="M253" s="48">
        <v>16000</v>
      </c>
      <c r="N253" s="48"/>
    </row>
    <row r="254" spans="1:15" s="113" customFormat="1" ht="63" customHeight="1">
      <c r="A254" s="307" t="s">
        <v>214</v>
      </c>
      <c r="B254" s="308"/>
      <c r="C254" s="309"/>
      <c r="D254" s="116"/>
      <c r="E254" s="116"/>
      <c r="F254" s="117">
        <f>G254</f>
        <v>246700</v>
      </c>
      <c r="G254" s="117">
        <f>G260</f>
        <v>246700</v>
      </c>
      <c r="H254" s="117"/>
      <c r="I254" s="117">
        <f>J254</f>
        <v>0</v>
      </c>
      <c r="J254" s="117">
        <f>J260</f>
        <v>0</v>
      </c>
      <c r="K254" s="117"/>
      <c r="L254" s="117">
        <f>M254</f>
        <v>0</v>
      </c>
      <c r="M254" s="117">
        <f>M260</f>
        <v>0</v>
      </c>
      <c r="N254" s="117"/>
      <c r="O254" s="160"/>
    </row>
    <row r="255" spans="1:14" ht="21" customHeight="1" hidden="1">
      <c r="A255" s="304" t="s">
        <v>25</v>
      </c>
      <c r="B255" s="305"/>
      <c r="C255" s="306"/>
      <c r="D255" s="107">
        <v>210</v>
      </c>
      <c r="E255" s="107"/>
      <c r="F255" s="108">
        <f>G255</f>
        <v>0</v>
      </c>
      <c r="G255" s="108">
        <f>G258</f>
        <v>0</v>
      </c>
      <c r="H255" s="108"/>
      <c r="I255" s="108">
        <f>J255</f>
        <v>0</v>
      </c>
      <c r="J255" s="108">
        <f>J258</f>
        <v>0</v>
      </c>
      <c r="K255" s="108"/>
      <c r="L255" s="108">
        <f>M255</f>
        <v>0</v>
      </c>
      <c r="M255" s="108">
        <f>M258</f>
        <v>0</v>
      </c>
      <c r="N255" s="108"/>
    </row>
    <row r="256" spans="1:14" ht="15" hidden="1">
      <c r="A256" s="249" t="s">
        <v>12</v>
      </c>
      <c r="B256" s="250"/>
      <c r="C256" s="251"/>
      <c r="D256" s="97"/>
      <c r="E256" s="97"/>
      <c r="F256" s="71"/>
      <c r="G256" s="71"/>
      <c r="H256" s="71"/>
      <c r="I256" s="71"/>
      <c r="J256" s="71"/>
      <c r="K256" s="71"/>
      <c r="L256" s="71"/>
      <c r="M256" s="71"/>
      <c r="N256" s="71"/>
    </row>
    <row r="257" spans="1:14" ht="14.25" customHeight="1" hidden="1">
      <c r="A257" s="249" t="s">
        <v>26</v>
      </c>
      <c r="B257" s="250"/>
      <c r="C257" s="251"/>
      <c r="D257" s="92">
        <v>211</v>
      </c>
      <c r="E257" s="92"/>
      <c r="F257" s="71"/>
      <c r="G257" s="71"/>
      <c r="H257" s="71"/>
      <c r="I257" s="71"/>
      <c r="J257" s="71"/>
      <c r="K257" s="71"/>
      <c r="L257" s="71"/>
      <c r="M257" s="71"/>
      <c r="N257" s="71"/>
    </row>
    <row r="258" spans="1:14" ht="15" hidden="1">
      <c r="A258" s="267" t="s">
        <v>27</v>
      </c>
      <c r="B258" s="268"/>
      <c r="C258" s="269"/>
      <c r="D258" s="98">
        <v>212</v>
      </c>
      <c r="E258" s="98"/>
      <c r="F258" s="48">
        <f>G258</f>
        <v>0</v>
      </c>
      <c r="G258" s="48"/>
      <c r="H258" s="48">
        <v>0</v>
      </c>
      <c r="I258" s="48">
        <f>J258</f>
        <v>0</v>
      </c>
      <c r="J258" s="48"/>
      <c r="K258" s="48">
        <v>0</v>
      </c>
      <c r="L258" s="48">
        <f>M258</f>
        <v>0</v>
      </c>
      <c r="M258" s="48"/>
      <c r="N258" s="48">
        <v>0</v>
      </c>
    </row>
    <row r="259" spans="1:14" ht="14.25" customHeight="1" hidden="1">
      <c r="A259" s="304" t="s">
        <v>28</v>
      </c>
      <c r="B259" s="305"/>
      <c r="C259" s="306"/>
      <c r="D259" s="114">
        <v>213</v>
      </c>
      <c r="E259" s="114"/>
      <c r="F259" s="115"/>
      <c r="G259" s="115"/>
      <c r="H259" s="115"/>
      <c r="I259" s="115"/>
      <c r="J259" s="115"/>
      <c r="K259" s="115"/>
      <c r="L259" s="115"/>
      <c r="M259" s="115"/>
      <c r="N259" s="115"/>
    </row>
    <row r="260" spans="1:14" ht="15">
      <c r="A260" s="288" t="s">
        <v>151</v>
      </c>
      <c r="B260" s="289"/>
      <c r="C260" s="290"/>
      <c r="D260" s="103">
        <v>220</v>
      </c>
      <c r="E260" s="103"/>
      <c r="F260" s="104">
        <f>G260</f>
        <v>246700</v>
      </c>
      <c r="G260" s="104">
        <f>G273+G274</f>
        <v>246700</v>
      </c>
      <c r="H260" s="104"/>
      <c r="I260" s="104">
        <f>J260</f>
        <v>0</v>
      </c>
      <c r="J260" s="104">
        <f>J273+J274</f>
        <v>0</v>
      </c>
      <c r="K260" s="104"/>
      <c r="L260" s="104">
        <f>M260</f>
        <v>0</v>
      </c>
      <c r="M260" s="104">
        <f>M273+M274</f>
        <v>0</v>
      </c>
      <c r="N260" s="104"/>
    </row>
    <row r="261" spans="1:14" ht="15" hidden="1">
      <c r="A261" s="249" t="s">
        <v>12</v>
      </c>
      <c r="B261" s="250"/>
      <c r="C261" s="251"/>
      <c r="D261" s="92"/>
      <c r="E261" s="92"/>
      <c r="F261" s="71"/>
      <c r="G261" s="71"/>
      <c r="H261" s="71"/>
      <c r="I261" s="71"/>
      <c r="J261" s="71"/>
      <c r="K261" s="71"/>
      <c r="L261" s="71"/>
      <c r="M261" s="71"/>
      <c r="N261" s="71"/>
    </row>
    <row r="262" spans="1:14" ht="15" hidden="1">
      <c r="A262" s="249" t="s">
        <v>29</v>
      </c>
      <c r="B262" s="250"/>
      <c r="C262" s="251"/>
      <c r="D262" s="92">
        <v>221</v>
      </c>
      <c r="E262" s="92"/>
      <c r="F262" s="71"/>
      <c r="G262" s="71"/>
      <c r="H262" s="71"/>
      <c r="I262" s="71"/>
      <c r="J262" s="71"/>
      <c r="K262" s="71"/>
      <c r="L262" s="71"/>
      <c r="M262" s="71"/>
      <c r="N262" s="71"/>
    </row>
    <row r="263" spans="1:14" ht="15" hidden="1">
      <c r="A263" s="249" t="s">
        <v>30</v>
      </c>
      <c r="B263" s="250"/>
      <c r="C263" s="251"/>
      <c r="D263" s="92">
        <v>222</v>
      </c>
      <c r="E263" s="92"/>
      <c r="F263" s="71"/>
      <c r="G263" s="71"/>
      <c r="H263" s="71"/>
      <c r="I263" s="71"/>
      <c r="J263" s="71"/>
      <c r="K263" s="71"/>
      <c r="L263" s="71"/>
      <c r="M263" s="71"/>
      <c r="N263" s="71"/>
    </row>
    <row r="264" spans="1:14" ht="15" hidden="1">
      <c r="A264" s="249" t="s">
        <v>158</v>
      </c>
      <c r="B264" s="250"/>
      <c r="C264" s="251"/>
      <c r="D264" s="92">
        <v>223</v>
      </c>
      <c r="E264" s="92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1:14" ht="15.75" customHeight="1" hidden="1">
      <c r="A265" s="249" t="s">
        <v>8</v>
      </c>
      <c r="B265" s="250"/>
      <c r="C265" s="251"/>
      <c r="D265" s="70"/>
      <c r="E265" s="70"/>
      <c r="F265" s="71"/>
      <c r="G265" s="71"/>
      <c r="H265" s="71"/>
      <c r="I265" s="71"/>
      <c r="J265" s="71"/>
      <c r="K265" s="71"/>
      <c r="L265" s="71"/>
      <c r="M265" s="71"/>
      <c r="N265" s="71"/>
    </row>
    <row r="266" spans="1:14" ht="15" hidden="1">
      <c r="A266" s="249" t="s">
        <v>48</v>
      </c>
      <c r="B266" s="250"/>
      <c r="C266" s="251"/>
      <c r="D266" s="92"/>
      <c r="E266" s="92"/>
      <c r="F266" s="71"/>
      <c r="G266" s="71"/>
      <c r="H266" s="71"/>
      <c r="I266" s="71"/>
      <c r="J266" s="71"/>
      <c r="K266" s="71"/>
      <c r="L266" s="71"/>
      <c r="M266" s="71"/>
      <c r="N266" s="71"/>
    </row>
    <row r="267" spans="1:14" ht="15" hidden="1">
      <c r="A267" s="249" t="s">
        <v>49</v>
      </c>
      <c r="B267" s="250"/>
      <c r="C267" s="251"/>
      <c r="D267" s="92"/>
      <c r="E267" s="92"/>
      <c r="F267" s="71"/>
      <c r="G267" s="71"/>
      <c r="H267" s="71"/>
      <c r="I267" s="71"/>
      <c r="J267" s="71"/>
      <c r="K267" s="71"/>
      <c r="L267" s="71"/>
      <c r="M267" s="71"/>
      <c r="N267" s="71"/>
    </row>
    <row r="268" spans="1:14" ht="15" hidden="1">
      <c r="A268" s="249" t="s">
        <v>152</v>
      </c>
      <c r="B268" s="250"/>
      <c r="C268" s="251"/>
      <c r="D268" s="92"/>
      <c r="E268" s="92"/>
      <c r="F268" s="71"/>
      <c r="G268" s="71"/>
      <c r="H268" s="71"/>
      <c r="I268" s="71"/>
      <c r="J268" s="71"/>
      <c r="K268" s="71"/>
      <c r="L268" s="71"/>
      <c r="M268" s="71"/>
      <c r="N268" s="71"/>
    </row>
    <row r="269" spans="1:14" ht="15" hidden="1">
      <c r="A269" s="249" t="s">
        <v>153</v>
      </c>
      <c r="B269" s="250"/>
      <c r="C269" s="251"/>
      <c r="D269" s="92"/>
      <c r="E269" s="92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1:14" ht="30.75" customHeight="1" hidden="1">
      <c r="A270" s="249" t="s">
        <v>154</v>
      </c>
      <c r="B270" s="250"/>
      <c r="C270" s="251"/>
      <c r="D270" s="92"/>
      <c r="E270" s="92"/>
      <c r="F270" s="71"/>
      <c r="G270" s="71"/>
      <c r="H270" s="71"/>
      <c r="I270" s="71"/>
      <c r="J270" s="71"/>
      <c r="K270" s="71"/>
      <c r="L270" s="71"/>
      <c r="M270" s="71"/>
      <c r="N270" s="71"/>
    </row>
    <row r="271" spans="1:14" ht="15" hidden="1">
      <c r="A271" s="249" t="s">
        <v>53</v>
      </c>
      <c r="B271" s="250"/>
      <c r="C271" s="251"/>
      <c r="D271" s="92"/>
      <c r="E271" s="92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1:14" ht="30" customHeight="1" hidden="1">
      <c r="A272" s="249" t="s">
        <v>31</v>
      </c>
      <c r="B272" s="250"/>
      <c r="C272" s="251"/>
      <c r="D272" s="92">
        <v>224</v>
      </c>
      <c r="E272" s="92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1:14" ht="26.25" customHeight="1">
      <c r="A273" s="249" t="s">
        <v>32</v>
      </c>
      <c r="B273" s="250"/>
      <c r="C273" s="251"/>
      <c r="D273" s="92">
        <v>225</v>
      </c>
      <c r="E273" s="92">
        <v>5000</v>
      </c>
      <c r="F273" s="71">
        <f>G273</f>
        <v>32400</v>
      </c>
      <c r="G273" s="71">
        <v>32400</v>
      </c>
      <c r="H273" s="71"/>
      <c r="I273" s="71">
        <f>J273</f>
        <v>0</v>
      </c>
      <c r="J273" s="71">
        <v>0</v>
      </c>
      <c r="K273" s="71"/>
      <c r="L273" s="71">
        <f>M273</f>
        <v>0</v>
      </c>
      <c r="M273" s="71">
        <v>0</v>
      </c>
      <c r="N273" s="71"/>
    </row>
    <row r="274" spans="1:14" ht="26.25" customHeight="1">
      <c r="A274" s="267" t="s">
        <v>33</v>
      </c>
      <c r="B274" s="268"/>
      <c r="C274" s="269"/>
      <c r="D274" s="92">
        <v>226</v>
      </c>
      <c r="E274" s="92">
        <v>5000</v>
      </c>
      <c r="F274" s="71">
        <f>G274</f>
        <v>214300</v>
      </c>
      <c r="G274" s="71">
        <v>214300</v>
      </c>
      <c r="H274" s="71"/>
      <c r="I274" s="71">
        <f>J274</f>
        <v>0</v>
      </c>
      <c r="J274" s="71">
        <v>0</v>
      </c>
      <c r="K274" s="71"/>
      <c r="L274" s="71">
        <f>M274</f>
        <v>0</v>
      </c>
      <c r="M274" s="71">
        <v>0</v>
      </c>
      <c r="N274" s="71"/>
    </row>
    <row r="275" spans="1:15" s="81" customFormat="1" ht="30" customHeight="1">
      <c r="A275" s="310" t="s">
        <v>166</v>
      </c>
      <c r="B275" s="311"/>
      <c r="C275" s="312"/>
      <c r="D275" s="118"/>
      <c r="E275" s="118"/>
      <c r="F275" s="119">
        <v>0</v>
      </c>
      <c r="G275" s="119">
        <v>0</v>
      </c>
      <c r="H275" s="119">
        <v>0</v>
      </c>
      <c r="I275" s="119">
        <v>0</v>
      </c>
      <c r="J275" s="119">
        <v>0</v>
      </c>
      <c r="K275" s="119">
        <v>0</v>
      </c>
      <c r="L275" s="119">
        <v>0</v>
      </c>
      <c r="M275" s="119">
        <v>0</v>
      </c>
      <c r="N275" s="119">
        <v>0</v>
      </c>
      <c r="O275" s="155"/>
    </row>
    <row r="276" spans="1:14" ht="15" hidden="1">
      <c r="A276" s="243" t="s">
        <v>8</v>
      </c>
      <c r="B276" s="244"/>
      <c r="C276" s="245"/>
      <c r="D276" s="103"/>
      <c r="E276" s="103"/>
      <c r="F276" s="104"/>
      <c r="G276" s="104"/>
      <c r="H276" s="104"/>
      <c r="I276" s="104"/>
      <c r="J276" s="104"/>
      <c r="K276" s="104"/>
      <c r="L276" s="104"/>
      <c r="M276" s="104"/>
      <c r="N276" s="104"/>
    </row>
    <row r="277" spans="1:14" ht="15" hidden="1">
      <c r="A277" s="267" t="s">
        <v>164</v>
      </c>
      <c r="B277" s="268"/>
      <c r="C277" s="269"/>
      <c r="D277" s="98"/>
      <c r="E277" s="9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 ht="30" customHeight="1" hidden="1">
      <c r="A278" s="304" t="s">
        <v>25</v>
      </c>
      <c r="B278" s="305"/>
      <c r="C278" s="306"/>
      <c r="D278" s="107">
        <v>210</v>
      </c>
      <c r="E278" s="107"/>
      <c r="F278" s="108"/>
      <c r="G278" s="108"/>
      <c r="H278" s="108"/>
      <c r="I278" s="108"/>
      <c r="J278" s="108"/>
      <c r="K278" s="108"/>
      <c r="L278" s="108"/>
      <c r="M278" s="108"/>
      <c r="N278" s="108"/>
    </row>
    <row r="279" spans="1:14" ht="15" hidden="1">
      <c r="A279" s="249" t="s">
        <v>12</v>
      </c>
      <c r="B279" s="250"/>
      <c r="C279" s="251"/>
      <c r="D279" s="97"/>
      <c r="E279" s="97"/>
      <c r="F279" s="71"/>
      <c r="G279" s="71"/>
      <c r="H279" s="71"/>
      <c r="I279" s="71"/>
      <c r="J279" s="71"/>
      <c r="K279" s="71"/>
      <c r="L279" s="71"/>
      <c r="M279" s="71"/>
      <c r="N279" s="71"/>
    </row>
    <row r="280" spans="1:14" ht="14.25" customHeight="1" hidden="1">
      <c r="A280" s="249" t="s">
        <v>26</v>
      </c>
      <c r="B280" s="250"/>
      <c r="C280" s="251"/>
      <c r="D280" s="92">
        <v>211</v>
      </c>
      <c r="E280" s="92"/>
      <c r="F280" s="71"/>
      <c r="G280" s="71"/>
      <c r="H280" s="71"/>
      <c r="I280" s="71"/>
      <c r="J280" s="71"/>
      <c r="K280" s="71"/>
      <c r="L280" s="71"/>
      <c r="M280" s="71"/>
      <c r="N280" s="71"/>
    </row>
    <row r="281" spans="1:14" ht="15" hidden="1">
      <c r="A281" s="249" t="s">
        <v>27</v>
      </c>
      <c r="B281" s="250"/>
      <c r="C281" s="251"/>
      <c r="D281" s="92">
        <v>212</v>
      </c>
      <c r="E281" s="92"/>
      <c r="F281" s="71"/>
      <c r="G281" s="71"/>
      <c r="H281" s="71"/>
      <c r="I281" s="71"/>
      <c r="J281" s="71"/>
      <c r="K281" s="71"/>
      <c r="L281" s="71"/>
      <c r="M281" s="71"/>
      <c r="N281" s="71"/>
    </row>
    <row r="282" spans="1:14" ht="14.25" customHeight="1" hidden="1">
      <c r="A282" s="273" t="s">
        <v>28</v>
      </c>
      <c r="B282" s="274"/>
      <c r="C282" s="275"/>
      <c r="D282" s="98">
        <v>213</v>
      </c>
      <c r="E282" s="9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 ht="15" hidden="1">
      <c r="A283" s="288" t="s">
        <v>151</v>
      </c>
      <c r="B283" s="289"/>
      <c r="C283" s="290"/>
      <c r="D283" s="103">
        <v>220</v>
      </c>
      <c r="E283" s="103"/>
      <c r="F283" s="104"/>
      <c r="G283" s="104"/>
      <c r="H283" s="104"/>
      <c r="I283" s="104"/>
      <c r="J283" s="104"/>
      <c r="K283" s="104"/>
      <c r="L283" s="104"/>
      <c r="M283" s="104"/>
      <c r="N283" s="104"/>
    </row>
    <row r="284" spans="1:14" ht="15" hidden="1">
      <c r="A284" s="249" t="s">
        <v>12</v>
      </c>
      <c r="B284" s="250"/>
      <c r="C284" s="251"/>
      <c r="D284" s="92"/>
      <c r="E284" s="92"/>
      <c r="F284" s="71"/>
      <c r="G284" s="71"/>
      <c r="H284" s="71"/>
      <c r="I284" s="71"/>
      <c r="J284" s="71"/>
      <c r="K284" s="71"/>
      <c r="L284" s="71"/>
      <c r="M284" s="71"/>
      <c r="N284" s="71"/>
    </row>
    <row r="285" spans="1:14" ht="15" hidden="1">
      <c r="A285" s="249" t="s">
        <v>29</v>
      </c>
      <c r="B285" s="250"/>
      <c r="C285" s="251"/>
      <c r="D285" s="92">
        <v>221</v>
      </c>
      <c r="E285" s="92"/>
      <c r="F285" s="71"/>
      <c r="G285" s="71"/>
      <c r="H285" s="71"/>
      <c r="I285" s="71"/>
      <c r="J285" s="71"/>
      <c r="K285" s="71"/>
      <c r="L285" s="71"/>
      <c r="M285" s="71"/>
      <c r="N285" s="71"/>
    </row>
    <row r="286" spans="1:14" ht="15" hidden="1">
      <c r="A286" s="249" t="s">
        <v>30</v>
      </c>
      <c r="B286" s="250"/>
      <c r="C286" s="251"/>
      <c r="D286" s="92">
        <v>222</v>
      </c>
      <c r="E286" s="92"/>
      <c r="F286" s="71"/>
      <c r="G286" s="71"/>
      <c r="H286" s="71"/>
      <c r="I286" s="71"/>
      <c r="J286" s="71"/>
      <c r="K286" s="71"/>
      <c r="L286" s="71"/>
      <c r="M286" s="71"/>
      <c r="N286" s="71"/>
    </row>
    <row r="287" spans="1:14" ht="15" hidden="1">
      <c r="A287" s="249" t="s">
        <v>158</v>
      </c>
      <c r="B287" s="250"/>
      <c r="C287" s="251"/>
      <c r="D287" s="92">
        <v>223</v>
      </c>
      <c r="E287" s="92"/>
      <c r="F287" s="71"/>
      <c r="G287" s="71"/>
      <c r="H287" s="71"/>
      <c r="I287" s="71"/>
      <c r="J287" s="71"/>
      <c r="K287" s="71"/>
      <c r="L287" s="71"/>
      <c r="M287" s="71"/>
      <c r="N287" s="71"/>
    </row>
    <row r="288" spans="1:14" ht="15.75" customHeight="1" hidden="1">
      <c r="A288" s="249" t="s">
        <v>8</v>
      </c>
      <c r="B288" s="250"/>
      <c r="C288" s="251"/>
      <c r="D288" s="70"/>
      <c r="E288" s="70"/>
      <c r="F288" s="71"/>
      <c r="G288" s="71"/>
      <c r="H288" s="71"/>
      <c r="I288" s="71"/>
      <c r="J288" s="71"/>
      <c r="K288" s="71"/>
      <c r="L288" s="71"/>
      <c r="M288" s="71"/>
      <c r="N288" s="71"/>
    </row>
    <row r="289" spans="1:14" ht="15" hidden="1">
      <c r="A289" s="249" t="s">
        <v>48</v>
      </c>
      <c r="B289" s="250"/>
      <c r="C289" s="251"/>
      <c r="D289" s="92"/>
      <c r="E289" s="92"/>
      <c r="F289" s="71"/>
      <c r="G289" s="71"/>
      <c r="H289" s="71"/>
      <c r="I289" s="71"/>
      <c r="J289" s="71"/>
      <c r="K289" s="71"/>
      <c r="L289" s="71"/>
      <c r="M289" s="71"/>
      <c r="N289" s="71"/>
    </row>
    <row r="290" spans="1:14" ht="15" hidden="1">
      <c r="A290" s="249" t="s">
        <v>49</v>
      </c>
      <c r="B290" s="250"/>
      <c r="C290" s="251"/>
      <c r="D290" s="92"/>
      <c r="E290" s="92"/>
      <c r="F290" s="71"/>
      <c r="G290" s="71"/>
      <c r="H290" s="71"/>
      <c r="I290" s="71"/>
      <c r="J290" s="71"/>
      <c r="K290" s="71"/>
      <c r="L290" s="71"/>
      <c r="M290" s="71"/>
      <c r="N290" s="71"/>
    </row>
    <row r="291" spans="1:14" ht="15" hidden="1">
      <c r="A291" s="249" t="s">
        <v>152</v>
      </c>
      <c r="B291" s="250"/>
      <c r="C291" s="251"/>
      <c r="D291" s="92"/>
      <c r="E291" s="92"/>
      <c r="F291" s="71"/>
      <c r="G291" s="71"/>
      <c r="H291" s="71"/>
      <c r="I291" s="71"/>
      <c r="J291" s="71"/>
      <c r="K291" s="71"/>
      <c r="L291" s="71"/>
      <c r="M291" s="71"/>
      <c r="N291" s="71"/>
    </row>
    <row r="292" spans="1:14" ht="15" hidden="1">
      <c r="A292" s="249" t="s">
        <v>153</v>
      </c>
      <c r="B292" s="250"/>
      <c r="C292" s="251"/>
      <c r="D292" s="92"/>
      <c r="E292" s="92"/>
      <c r="F292" s="71"/>
      <c r="G292" s="71"/>
      <c r="H292" s="71"/>
      <c r="I292" s="71"/>
      <c r="J292" s="71"/>
      <c r="K292" s="71"/>
      <c r="L292" s="71"/>
      <c r="M292" s="71"/>
      <c r="N292" s="71"/>
    </row>
    <row r="293" spans="1:14" ht="30.75" customHeight="1" hidden="1">
      <c r="A293" s="249" t="s">
        <v>154</v>
      </c>
      <c r="B293" s="250"/>
      <c r="C293" s="251"/>
      <c r="D293" s="92"/>
      <c r="E293" s="92"/>
      <c r="F293" s="71"/>
      <c r="G293" s="71"/>
      <c r="H293" s="71"/>
      <c r="I293" s="71"/>
      <c r="J293" s="71"/>
      <c r="K293" s="71"/>
      <c r="L293" s="71"/>
      <c r="M293" s="71"/>
      <c r="N293" s="71"/>
    </row>
    <row r="294" spans="1:14" ht="15" hidden="1">
      <c r="A294" s="249" t="s">
        <v>53</v>
      </c>
      <c r="B294" s="250"/>
      <c r="C294" s="251"/>
      <c r="D294" s="92"/>
      <c r="E294" s="92"/>
      <c r="F294" s="71"/>
      <c r="G294" s="71"/>
      <c r="H294" s="71"/>
      <c r="I294" s="71"/>
      <c r="J294" s="71"/>
      <c r="K294" s="71"/>
      <c r="L294" s="71"/>
      <c r="M294" s="71"/>
      <c r="N294" s="71"/>
    </row>
    <row r="295" spans="1:14" ht="30" customHeight="1" hidden="1">
      <c r="A295" s="249" t="s">
        <v>31</v>
      </c>
      <c r="B295" s="250"/>
      <c r="C295" s="251"/>
      <c r="D295" s="92">
        <v>224</v>
      </c>
      <c r="E295" s="92"/>
      <c r="F295" s="71"/>
      <c r="G295" s="71"/>
      <c r="H295" s="71"/>
      <c r="I295" s="71"/>
      <c r="J295" s="71"/>
      <c r="K295" s="71"/>
      <c r="L295" s="71"/>
      <c r="M295" s="71"/>
      <c r="N295" s="71"/>
    </row>
    <row r="296" spans="1:14" ht="30" customHeight="1" hidden="1">
      <c r="A296" s="249" t="s">
        <v>32</v>
      </c>
      <c r="B296" s="250"/>
      <c r="C296" s="251"/>
      <c r="D296" s="92">
        <v>225</v>
      </c>
      <c r="E296" s="92"/>
      <c r="F296" s="71"/>
      <c r="G296" s="71"/>
      <c r="H296" s="71"/>
      <c r="I296" s="71"/>
      <c r="J296" s="71"/>
      <c r="K296" s="71"/>
      <c r="L296" s="71"/>
      <c r="M296" s="71"/>
      <c r="N296" s="71"/>
    </row>
    <row r="297" spans="1:14" ht="14.25" customHeight="1" hidden="1">
      <c r="A297" s="267" t="s">
        <v>33</v>
      </c>
      <c r="B297" s="268"/>
      <c r="C297" s="269"/>
      <c r="D297" s="98">
        <v>226</v>
      </c>
      <c r="E297" s="9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 ht="29.25" customHeight="1" hidden="1">
      <c r="A298" s="288" t="s">
        <v>155</v>
      </c>
      <c r="B298" s="289"/>
      <c r="C298" s="290"/>
      <c r="D298" s="103">
        <v>240</v>
      </c>
      <c r="E298" s="103"/>
      <c r="F298" s="104"/>
      <c r="G298" s="104"/>
      <c r="H298" s="104"/>
      <c r="I298" s="104"/>
      <c r="J298" s="104"/>
      <c r="K298" s="104"/>
      <c r="L298" s="104"/>
      <c r="M298" s="104"/>
      <c r="N298" s="104"/>
    </row>
    <row r="299" spans="1:14" ht="15" hidden="1">
      <c r="A299" s="249" t="s">
        <v>12</v>
      </c>
      <c r="B299" s="250"/>
      <c r="C299" s="251"/>
      <c r="D299" s="92"/>
      <c r="E299" s="92"/>
      <c r="F299" s="71"/>
      <c r="G299" s="71"/>
      <c r="H299" s="71"/>
      <c r="I299" s="71"/>
      <c r="J299" s="71"/>
      <c r="K299" s="71"/>
      <c r="L299" s="71"/>
      <c r="M299" s="71"/>
      <c r="N299" s="71"/>
    </row>
    <row r="300" spans="1:14" ht="45" customHeight="1" hidden="1">
      <c r="A300" s="267" t="s">
        <v>34</v>
      </c>
      <c r="B300" s="268"/>
      <c r="C300" s="269"/>
      <c r="D300" s="98">
        <v>241</v>
      </c>
      <c r="E300" s="9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 ht="15" hidden="1">
      <c r="A301" s="288" t="s">
        <v>156</v>
      </c>
      <c r="B301" s="289"/>
      <c r="C301" s="290"/>
      <c r="D301" s="103">
        <v>260</v>
      </c>
      <c r="E301" s="103"/>
      <c r="F301" s="104"/>
      <c r="G301" s="104"/>
      <c r="H301" s="104"/>
      <c r="I301" s="104"/>
      <c r="J301" s="104"/>
      <c r="K301" s="104"/>
      <c r="L301" s="104"/>
      <c r="M301" s="104"/>
      <c r="N301" s="104"/>
    </row>
    <row r="302" spans="1:14" ht="15" hidden="1">
      <c r="A302" s="249" t="s">
        <v>12</v>
      </c>
      <c r="B302" s="250"/>
      <c r="C302" s="251"/>
      <c r="D302" s="92"/>
      <c r="E302" s="92"/>
      <c r="F302" s="71"/>
      <c r="G302" s="71"/>
      <c r="H302" s="71"/>
      <c r="I302" s="71"/>
      <c r="J302" s="71"/>
      <c r="K302" s="71"/>
      <c r="L302" s="71"/>
      <c r="M302" s="71"/>
      <c r="N302" s="71"/>
    </row>
    <row r="303" spans="1:14" ht="32.25" customHeight="1" hidden="1">
      <c r="A303" s="249" t="s">
        <v>35</v>
      </c>
      <c r="B303" s="250"/>
      <c r="C303" s="251"/>
      <c r="D303" s="92">
        <v>262</v>
      </c>
      <c r="E303" s="92"/>
      <c r="F303" s="71"/>
      <c r="G303" s="71"/>
      <c r="H303" s="71"/>
      <c r="I303" s="71"/>
      <c r="J303" s="71"/>
      <c r="K303" s="71"/>
      <c r="L303" s="71"/>
      <c r="M303" s="71"/>
      <c r="N303" s="71"/>
    </row>
    <row r="304" spans="1:14" ht="45" customHeight="1" hidden="1">
      <c r="A304" s="267" t="s">
        <v>36</v>
      </c>
      <c r="B304" s="268"/>
      <c r="C304" s="269"/>
      <c r="D304" s="98">
        <v>263</v>
      </c>
      <c r="E304" s="9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 ht="15" hidden="1">
      <c r="A305" s="288" t="s">
        <v>157</v>
      </c>
      <c r="B305" s="289"/>
      <c r="C305" s="290"/>
      <c r="D305" s="92">
        <v>290</v>
      </c>
      <c r="E305" s="92"/>
      <c r="F305" s="71"/>
      <c r="G305" s="71"/>
      <c r="H305" s="108"/>
      <c r="I305" s="71"/>
      <c r="J305" s="71"/>
      <c r="K305" s="108"/>
      <c r="L305" s="71"/>
      <c r="M305" s="71"/>
      <c r="N305" s="108"/>
    </row>
    <row r="306" spans="1:14" ht="15" hidden="1">
      <c r="A306" s="249" t="s">
        <v>8</v>
      </c>
      <c r="B306" s="250"/>
      <c r="C306" s="251"/>
      <c r="D306" s="92"/>
      <c r="E306" s="92"/>
      <c r="F306" s="71"/>
      <c r="G306" s="71"/>
      <c r="H306" s="71"/>
      <c r="I306" s="71"/>
      <c r="J306" s="71"/>
      <c r="K306" s="71"/>
      <c r="L306" s="71"/>
      <c r="M306" s="71"/>
      <c r="N306" s="71"/>
    </row>
    <row r="307" spans="1:14" ht="15" hidden="1">
      <c r="A307" s="249" t="s">
        <v>50</v>
      </c>
      <c r="B307" s="250"/>
      <c r="C307" s="251"/>
      <c r="D307" s="92"/>
      <c r="E307" s="92"/>
      <c r="F307" s="71"/>
      <c r="G307" s="71"/>
      <c r="H307" s="71"/>
      <c r="I307" s="71"/>
      <c r="J307" s="71"/>
      <c r="K307" s="71"/>
      <c r="L307" s="71"/>
      <c r="M307" s="71"/>
      <c r="N307" s="71"/>
    </row>
    <row r="308" spans="1:14" ht="15" hidden="1">
      <c r="A308" s="249" t="s">
        <v>159</v>
      </c>
      <c r="B308" s="250"/>
      <c r="C308" s="251"/>
      <c r="D308" s="92"/>
      <c r="E308" s="92"/>
      <c r="F308" s="71"/>
      <c r="G308" s="71"/>
      <c r="H308" s="66"/>
      <c r="I308" s="71"/>
      <c r="J308" s="71"/>
      <c r="K308" s="66"/>
      <c r="L308" s="71"/>
      <c r="M308" s="71"/>
      <c r="N308" s="66"/>
    </row>
    <row r="309" spans="1:14" ht="15" hidden="1">
      <c r="A309" s="249" t="s">
        <v>51</v>
      </c>
      <c r="B309" s="250"/>
      <c r="C309" s="251"/>
      <c r="D309" s="92"/>
      <c r="E309" s="92"/>
      <c r="F309" s="71"/>
      <c r="G309" s="71"/>
      <c r="H309" s="71"/>
      <c r="I309" s="71"/>
      <c r="J309" s="71"/>
      <c r="K309" s="71"/>
      <c r="L309" s="71"/>
      <c r="M309" s="71"/>
      <c r="N309" s="71"/>
    </row>
    <row r="310" spans="1:14" ht="15" hidden="1">
      <c r="A310" s="249" t="s">
        <v>160</v>
      </c>
      <c r="B310" s="250"/>
      <c r="C310" s="251"/>
      <c r="D310" s="92"/>
      <c r="E310" s="92"/>
      <c r="F310" s="71"/>
      <c r="G310" s="71"/>
      <c r="H310" s="71"/>
      <c r="I310" s="71"/>
      <c r="J310" s="71"/>
      <c r="K310" s="71"/>
      <c r="L310" s="71"/>
      <c r="M310" s="71"/>
      <c r="N310" s="71"/>
    </row>
    <row r="311" spans="1:14" ht="15" hidden="1">
      <c r="A311" s="267" t="s">
        <v>54</v>
      </c>
      <c r="B311" s="268"/>
      <c r="C311" s="269"/>
      <c r="D311" s="92"/>
      <c r="E311" s="92"/>
      <c r="F311" s="71"/>
      <c r="G311" s="71"/>
      <c r="H311" s="48"/>
      <c r="I311" s="71"/>
      <c r="J311" s="71"/>
      <c r="K311" s="48"/>
      <c r="L311" s="71"/>
      <c r="M311" s="71"/>
      <c r="N311" s="48"/>
    </row>
    <row r="312" spans="1:14" ht="30.75" customHeight="1" hidden="1">
      <c r="A312" s="288" t="s">
        <v>162</v>
      </c>
      <c r="B312" s="289"/>
      <c r="C312" s="290"/>
      <c r="D312" s="107">
        <v>300</v>
      </c>
      <c r="E312" s="107"/>
      <c r="F312" s="108"/>
      <c r="G312" s="108"/>
      <c r="H312" s="108"/>
      <c r="I312" s="108"/>
      <c r="J312" s="108"/>
      <c r="K312" s="108"/>
      <c r="L312" s="108"/>
      <c r="M312" s="108"/>
      <c r="N312" s="108"/>
    </row>
    <row r="313" spans="1:14" ht="15" hidden="1">
      <c r="A313" s="249" t="s">
        <v>12</v>
      </c>
      <c r="B313" s="250"/>
      <c r="C313" s="251"/>
      <c r="D313" s="92"/>
      <c r="E313" s="92"/>
      <c r="F313" s="71"/>
      <c r="G313" s="71"/>
      <c r="H313" s="71"/>
      <c r="I313" s="71"/>
      <c r="J313" s="71"/>
      <c r="K313" s="71"/>
      <c r="L313" s="71"/>
      <c r="M313" s="71"/>
      <c r="N313" s="71"/>
    </row>
    <row r="314" spans="1:14" ht="15.75" customHeight="1" hidden="1">
      <c r="A314" s="249" t="s">
        <v>37</v>
      </c>
      <c r="B314" s="250"/>
      <c r="C314" s="251"/>
      <c r="D314" s="92">
        <v>310</v>
      </c>
      <c r="E314" s="92"/>
      <c r="F314" s="71"/>
      <c r="G314" s="71"/>
      <c r="H314" s="71"/>
      <c r="I314" s="71"/>
      <c r="J314" s="71"/>
      <c r="K314" s="71"/>
      <c r="L314" s="71"/>
      <c r="M314" s="71"/>
      <c r="N314" s="71"/>
    </row>
    <row r="315" spans="1:14" ht="29.25" customHeight="1" hidden="1">
      <c r="A315" s="249" t="s">
        <v>38</v>
      </c>
      <c r="B315" s="250"/>
      <c r="C315" s="251"/>
      <c r="D315" s="92">
        <v>320</v>
      </c>
      <c r="E315" s="92"/>
      <c r="F315" s="71"/>
      <c r="G315" s="71"/>
      <c r="H315" s="71"/>
      <c r="I315" s="71"/>
      <c r="J315" s="71"/>
      <c r="K315" s="71"/>
      <c r="L315" s="71"/>
      <c r="M315" s="71"/>
      <c r="N315" s="71"/>
    </row>
    <row r="316" spans="1:14" ht="31.5" customHeight="1" hidden="1">
      <c r="A316" s="249" t="s">
        <v>39</v>
      </c>
      <c r="B316" s="250"/>
      <c r="C316" s="251"/>
      <c r="D316" s="92">
        <v>330</v>
      </c>
      <c r="E316" s="92"/>
      <c r="F316" s="71"/>
      <c r="G316" s="71"/>
      <c r="H316" s="71"/>
      <c r="I316" s="71"/>
      <c r="J316" s="71"/>
      <c r="K316" s="71"/>
      <c r="L316" s="71"/>
      <c r="M316" s="71"/>
      <c r="N316" s="71"/>
    </row>
    <row r="317" spans="1:14" ht="32.25" customHeight="1" hidden="1">
      <c r="A317" s="267" t="s">
        <v>40</v>
      </c>
      <c r="B317" s="268"/>
      <c r="C317" s="269"/>
      <c r="D317" s="98">
        <v>340</v>
      </c>
      <c r="E317" s="98"/>
      <c r="F317" s="48"/>
      <c r="G317" s="71"/>
      <c r="H317" s="48"/>
      <c r="I317" s="48"/>
      <c r="J317" s="71"/>
      <c r="K317" s="48"/>
      <c r="L317" s="48"/>
      <c r="M317" s="71"/>
      <c r="N317" s="48"/>
    </row>
    <row r="318" spans="1:14" ht="16.5" customHeight="1" hidden="1">
      <c r="A318" s="288" t="s">
        <v>161</v>
      </c>
      <c r="B318" s="289"/>
      <c r="C318" s="290"/>
      <c r="D318" s="107">
        <v>500</v>
      </c>
      <c r="E318" s="107"/>
      <c r="F318" s="108"/>
      <c r="G318" s="108"/>
      <c r="H318" s="108"/>
      <c r="I318" s="108"/>
      <c r="J318" s="108"/>
      <c r="K318" s="108"/>
      <c r="L318" s="108"/>
      <c r="M318" s="108"/>
      <c r="N318" s="108"/>
    </row>
    <row r="319" spans="1:14" ht="15" hidden="1">
      <c r="A319" s="249" t="s">
        <v>12</v>
      </c>
      <c r="B319" s="250"/>
      <c r="C319" s="251"/>
      <c r="D319" s="92"/>
      <c r="E319" s="92"/>
      <c r="F319" s="71"/>
      <c r="G319" s="71"/>
      <c r="H319" s="71"/>
      <c r="I319" s="71"/>
      <c r="J319" s="71"/>
      <c r="K319" s="71"/>
      <c r="L319" s="71"/>
      <c r="M319" s="71"/>
      <c r="N319" s="71"/>
    </row>
    <row r="320" spans="1:14" ht="46.5" customHeight="1" hidden="1">
      <c r="A320" s="249" t="s">
        <v>47</v>
      </c>
      <c r="B320" s="250"/>
      <c r="C320" s="251"/>
      <c r="D320" s="92">
        <v>520</v>
      </c>
      <c r="E320" s="92"/>
      <c r="F320" s="71"/>
      <c r="G320" s="71"/>
      <c r="H320" s="71"/>
      <c r="I320" s="71"/>
      <c r="J320" s="71"/>
      <c r="K320" s="71"/>
      <c r="L320" s="71"/>
      <c r="M320" s="71"/>
      <c r="N320" s="71"/>
    </row>
    <row r="321" spans="1:14" ht="30.75" customHeight="1" hidden="1">
      <c r="A321" s="267" t="s">
        <v>41</v>
      </c>
      <c r="B321" s="268"/>
      <c r="C321" s="269"/>
      <c r="D321" s="98">
        <v>530</v>
      </c>
      <c r="E321" s="9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5" s="39" customFormat="1" ht="49.5" customHeight="1">
      <c r="A322" s="313" t="s">
        <v>167</v>
      </c>
      <c r="B322" s="314"/>
      <c r="C322" s="315"/>
      <c r="D322" s="120"/>
      <c r="E322" s="120"/>
      <c r="F322" s="121">
        <f>G322</f>
        <v>487640.94</v>
      </c>
      <c r="G322" s="121">
        <f>G324+G329+G351+G358</f>
        <v>487640.94</v>
      </c>
      <c r="H322" s="121">
        <v>0</v>
      </c>
      <c r="I322" s="121">
        <f>J322</f>
        <v>240000</v>
      </c>
      <c r="J322" s="121">
        <f>J324+J329+J351+J358</f>
        <v>240000</v>
      </c>
      <c r="K322" s="121">
        <v>0</v>
      </c>
      <c r="L322" s="121">
        <f>M322</f>
        <v>240000</v>
      </c>
      <c r="M322" s="121">
        <f>M324+M329+M351+M358</f>
        <v>240000</v>
      </c>
      <c r="N322" s="121">
        <v>0</v>
      </c>
      <c r="O322" s="156"/>
    </row>
    <row r="323" spans="1:14" ht="15" customHeight="1">
      <c r="A323" s="267" t="s">
        <v>168</v>
      </c>
      <c r="B323" s="268"/>
      <c r="C323" s="269"/>
      <c r="D323" s="92"/>
      <c r="E323" s="92"/>
      <c r="F323" s="71"/>
      <c r="G323" s="71"/>
      <c r="H323" s="71"/>
      <c r="I323" s="71"/>
      <c r="J323" s="71"/>
      <c r="K323" s="71"/>
      <c r="L323" s="71"/>
      <c r="M323" s="71"/>
      <c r="N323" s="71"/>
    </row>
    <row r="324" spans="1:14" ht="19.5" customHeight="1">
      <c r="A324" s="304" t="s">
        <v>25</v>
      </c>
      <c r="B324" s="305"/>
      <c r="C324" s="306"/>
      <c r="D324" s="107">
        <v>210</v>
      </c>
      <c r="E324" s="107"/>
      <c r="F324" s="108">
        <f>G324</f>
        <v>280998</v>
      </c>
      <c r="G324" s="108">
        <f>G326+G328+G327</f>
        <v>280998</v>
      </c>
      <c r="H324" s="108">
        <v>0</v>
      </c>
      <c r="I324" s="108">
        <f>J324</f>
        <v>145000</v>
      </c>
      <c r="J324" s="108">
        <f>J326+J328</f>
        <v>145000</v>
      </c>
      <c r="K324" s="108">
        <v>0</v>
      </c>
      <c r="L324" s="108">
        <f>M324</f>
        <v>145000</v>
      </c>
      <c r="M324" s="108">
        <f>M326+M328</f>
        <v>145000</v>
      </c>
      <c r="N324" s="108">
        <v>0</v>
      </c>
    </row>
    <row r="325" spans="1:14" ht="15">
      <c r="A325" s="249" t="s">
        <v>12</v>
      </c>
      <c r="B325" s="250"/>
      <c r="C325" s="251"/>
      <c r="D325" s="97"/>
      <c r="E325" s="97"/>
      <c r="F325" s="71"/>
      <c r="G325" s="71"/>
      <c r="H325" s="71"/>
      <c r="I325" s="71"/>
      <c r="J325" s="71"/>
      <c r="K325" s="71"/>
      <c r="L325" s="71"/>
      <c r="M325" s="71"/>
      <c r="N325" s="71"/>
    </row>
    <row r="326" spans="1:14" ht="14.25" customHeight="1">
      <c r="A326" s="249" t="s">
        <v>26</v>
      </c>
      <c r="B326" s="250"/>
      <c r="C326" s="251"/>
      <c r="D326" s="92">
        <v>211</v>
      </c>
      <c r="E326" s="92">
        <v>2001</v>
      </c>
      <c r="F326" s="71">
        <f>G326</f>
        <v>212719</v>
      </c>
      <c r="G326" s="71">
        <f>110269+731+101719</f>
        <v>212719</v>
      </c>
      <c r="H326" s="71">
        <v>0</v>
      </c>
      <c r="I326" s="71">
        <f>J326</f>
        <v>111000</v>
      </c>
      <c r="J326" s="71">
        <f>110269+731</f>
        <v>111000</v>
      </c>
      <c r="K326" s="71">
        <v>0</v>
      </c>
      <c r="L326" s="71">
        <f>M326</f>
        <v>111000</v>
      </c>
      <c r="M326" s="71">
        <f>110269+731</f>
        <v>111000</v>
      </c>
      <c r="N326" s="71">
        <v>0</v>
      </c>
    </row>
    <row r="327" spans="1:14" ht="15">
      <c r="A327" s="249" t="s">
        <v>27</v>
      </c>
      <c r="B327" s="250"/>
      <c r="C327" s="251"/>
      <c r="D327" s="92">
        <v>212</v>
      </c>
      <c r="E327" s="92">
        <v>2001</v>
      </c>
      <c r="F327" s="71">
        <f>G327</f>
        <v>3560</v>
      </c>
      <c r="G327" s="71">
        <v>3560</v>
      </c>
      <c r="H327" s="71"/>
      <c r="I327" s="71">
        <v>0</v>
      </c>
      <c r="J327" s="71">
        <v>0</v>
      </c>
      <c r="K327" s="71"/>
      <c r="L327" s="71">
        <v>0</v>
      </c>
      <c r="M327" s="71">
        <v>0</v>
      </c>
      <c r="N327" s="71"/>
    </row>
    <row r="328" spans="1:14" ht="14.25" customHeight="1">
      <c r="A328" s="273" t="s">
        <v>28</v>
      </c>
      <c r="B328" s="274"/>
      <c r="C328" s="275"/>
      <c r="D328" s="98">
        <v>213</v>
      </c>
      <c r="E328" s="98">
        <v>2001</v>
      </c>
      <c r="F328" s="48">
        <f>G328</f>
        <v>64719</v>
      </c>
      <c r="G328" s="48">
        <f>34000+30719</f>
        <v>64719</v>
      </c>
      <c r="H328" s="48">
        <v>0</v>
      </c>
      <c r="I328" s="48">
        <f>J328</f>
        <v>34000</v>
      </c>
      <c r="J328" s="48">
        <v>34000</v>
      </c>
      <c r="K328" s="48">
        <v>0</v>
      </c>
      <c r="L328" s="48">
        <f>M328</f>
        <v>34000</v>
      </c>
      <c r="M328" s="48">
        <v>34000</v>
      </c>
      <c r="N328" s="48">
        <v>0</v>
      </c>
    </row>
    <row r="329" spans="1:14" ht="15">
      <c r="A329" s="288" t="s">
        <v>151</v>
      </c>
      <c r="B329" s="289"/>
      <c r="C329" s="290"/>
      <c r="D329" s="103">
        <v>220</v>
      </c>
      <c r="E329" s="103"/>
      <c r="F329" s="104">
        <f>G329</f>
        <v>104136.58</v>
      </c>
      <c r="G329" s="104">
        <f>G331+G333+G342+G343</f>
        <v>104136.58</v>
      </c>
      <c r="H329" s="104">
        <v>0</v>
      </c>
      <c r="I329" s="104">
        <f>J329</f>
        <v>71000</v>
      </c>
      <c r="J329" s="104">
        <f>J331+J333+J342+J343</f>
        <v>71000</v>
      </c>
      <c r="K329" s="104">
        <v>0</v>
      </c>
      <c r="L329" s="104">
        <f>M329</f>
        <v>71000</v>
      </c>
      <c r="M329" s="104">
        <f>M331+M333+M342+M343</f>
        <v>71000</v>
      </c>
      <c r="N329" s="104">
        <v>0</v>
      </c>
    </row>
    <row r="330" spans="1:14" ht="15">
      <c r="A330" s="249" t="s">
        <v>12</v>
      </c>
      <c r="B330" s="250"/>
      <c r="C330" s="251"/>
      <c r="D330" s="92"/>
      <c r="E330" s="92"/>
      <c r="F330" s="71"/>
      <c r="G330" s="71"/>
      <c r="H330" s="71"/>
      <c r="I330" s="71"/>
      <c r="J330" s="71"/>
      <c r="K330" s="71"/>
      <c r="L330" s="71"/>
      <c r="M330" s="71"/>
      <c r="N330" s="71"/>
    </row>
    <row r="331" spans="1:14" ht="15">
      <c r="A331" s="249" t="s">
        <v>29</v>
      </c>
      <c r="B331" s="250"/>
      <c r="C331" s="251"/>
      <c r="D331" s="92">
        <v>221</v>
      </c>
      <c r="E331" s="92">
        <v>2001</v>
      </c>
      <c r="F331" s="71">
        <f>G331</f>
        <v>0</v>
      </c>
      <c r="G331" s="71">
        <v>0</v>
      </c>
      <c r="H331" s="71">
        <v>0</v>
      </c>
      <c r="I331" s="71">
        <f>J331</f>
        <v>0</v>
      </c>
      <c r="J331" s="71">
        <v>0</v>
      </c>
      <c r="K331" s="71">
        <v>0</v>
      </c>
      <c r="L331" s="71">
        <f>M331</f>
        <v>0</v>
      </c>
      <c r="M331" s="71">
        <v>0</v>
      </c>
      <c r="N331" s="71">
        <v>0</v>
      </c>
    </row>
    <row r="332" spans="1:14" ht="15" hidden="1">
      <c r="A332" s="249" t="s">
        <v>30</v>
      </c>
      <c r="B332" s="250"/>
      <c r="C332" s="251"/>
      <c r="D332" s="92">
        <v>222</v>
      </c>
      <c r="E332" s="92"/>
      <c r="F332" s="71"/>
      <c r="G332" s="71"/>
      <c r="H332" s="71"/>
      <c r="I332" s="71"/>
      <c r="J332" s="71"/>
      <c r="K332" s="71"/>
      <c r="L332" s="71"/>
      <c r="M332" s="71"/>
      <c r="N332" s="71"/>
    </row>
    <row r="333" spans="1:14" ht="15">
      <c r="A333" s="249" t="s">
        <v>158</v>
      </c>
      <c r="B333" s="250"/>
      <c r="C333" s="251"/>
      <c r="D333" s="92">
        <v>223</v>
      </c>
      <c r="E333" s="92"/>
      <c r="F333" s="71">
        <f>G333</f>
        <v>24000</v>
      </c>
      <c r="G333" s="71">
        <f>G335+G336+G338</f>
        <v>24000</v>
      </c>
      <c r="H333" s="71">
        <v>0</v>
      </c>
      <c r="I333" s="71">
        <f>J333</f>
        <v>24000</v>
      </c>
      <c r="J333" s="71">
        <f>J335+J336+J338</f>
        <v>24000</v>
      </c>
      <c r="K333" s="71">
        <v>0</v>
      </c>
      <c r="L333" s="71">
        <f>M333</f>
        <v>24000</v>
      </c>
      <c r="M333" s="71">
        <f>M335+M336+M338</f>
        <v>24000</v>
      </c>
      <c r="N333" s="71">
        <v>0</v>
      </c>
    </row>
    <row r="334" spans="1:14" ht="15.75" customHeight="1">
      <c r="A334" s="249" t="s">
        <v>8</v>
      </c>
      <c r="B334" s="250"/>
      <c r="C334" s="251"/>
      <c r="D334" s="70"/>
      <c r="E334" s="70"/>
      <c r="F334" s="71"/>
      <c r="G334" s="71"/>
      <c r="H334" s="71"/>
      <c r="I334" s="71"/>
      <c r="J334" s="71"/>
      <c r="K334" s="71"/>
      <c r="L334" s="71"/>
      <c r="M334" s="71"/>
      <c r="N334" s="71"/>
    </row>
    <row r="335" spans="1:14" ht="15">
      <c r="A335" s="249" t="s">
        <v>48</v>
      </c>
      <c r="B335" s="250"/>
      <c r="C335" s="251"/>
      <c r="D335" s="92"/>
      <c r="E335" s="92">
        <v>2001</v>
      </c>
      <c r="F335" s="71">
        <f>G335</f>
        <v>13000</v>
      </c>
      <c r="G335" s="71">
        <v>13000</v>
      </c>
      <c r="H335" s="71">
        <v>0</v>
      </c>
      <c r="I335" s="71">
        <f>J335</f>
        <v>13000</v>
      </c>
      <c r="J335" s="71">
        <v>13000</v>
      </c>
      <c r="K335" s="71">
        <v>0</v>
      </c>
      <c r="L335" s="71">
        <f>M335</f>
        <v>13000</v>
      </c>
      <c r="M335" s="71">
        <v>13000</v>
      </c>
      <c r="N335" s="71">
        <v>0</v>
      </c>
    </row>
    <row r="336" spans="1:14" ht="15">
      <c r="A336" s="249" t="s">
        <v>49</v>
      </c>
      <c r="B336" s="250"/>
      <c r="C336" s="251"/>
      <c r="D336" s="92"/>
      <c r="E336" s="92">
        <v>2001</v>
      </c>
      <c r="F336" s="71">
        <f>G336</f>
        <v>9000</v>
      </c>
      <c r="G336" s="71">
        <v>9000</v>
      </c>
      <c r="H336" s="71">
        <v>0</v>
      </c>
      <c r="I336" s="71">
        <f>J336</f>
        <v>9000</v>
      </c>
      <c r="J336" s="71">
        <v>9000</v>
      </c>
      <c r="K336" s="71">
        <v>0</v>
      </c>
      <c r="L336" s="71">
        <f>M336</f>
        <v>9000</v>
      </c>
      <c r="M336" s="71">
        <v>9000</v>
      </c>
      <c r="N336" s="71">
        <v>0</v>
      </c>
    </row>
    <row r="337" spans="1:14" ht="15" hidden="1">
      <c r="A337" s="249" t="s">
        <v>152</v>
      </c>
      <c r="B337" s="250"/>
      <c r="C337" s="251"/>
      <c r="D337" s="92"/>
      <c r="E337" s="92"/>
      <c r="F337" s="71"/>
      <c r="G337" s="71"/>
      <c r="H337" s="71"/>
      <c r="I337" s="71"/>
      <c r="J337" s="71"/>
      <c r="K337" s="71"/>
      <c r="L337" s="71"/>
      <c r="M337" s="71"/>
      <c r="N337" s="71"/>
    </row>
    <row r="338" spans="1:14" ht="15">
      <c r="A338" s="249" t="s">
        <v>153</v>
      </c>
      <c r="B338" s="250"/>
      <c r="C338" s="251"/>
      <c r="D338" s="92"/>
      <c r="E338" s="92">
        <v>2001</v>
      </c>
      <c r="F338" s="71">
        <f>G338</f>
        <v>2000</v>
      </c>
      <c r="G338" s="71">
        <v>2000</v>
      </c>
      <c r="H338" s="71">
        <v>0</v>
      </c>
      <c r="I338" s="71">
        <f>J338</f>
        <v>2000</v>
      </c>
      <c r="J338" s="71">
        <v>2000</v>
      </c>
      <c r="K338" s="71">
        <v>0</v>
      </c>
      <c r="L338" s="71">
        <f>M338</f>
        <v>2000</v>
      </c>
      <c r="M338" s="71">
        <v>2000</v>
      </c>
      <c r="N338" s="71">
        <v>0</v>
      </c>
    </row>
    <row r="339" spans="1:14" ht="30.75" customHeight="1" hidden="1">
      <c r="A339" s="249" t="s">
        <v>154</v>
      </c>
      <c r="B339" s="250"/>
      <c r="C339" s="251"/>
      <c r="D339" s="92"/>
      <c r="E339" s="92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ht="15" hidden="1">
      <c r="A340" s="249" t="s">
        <v>53</v>
      </c>
      <c r="B340" s="250"/>
      <c r="C340" s="251"/>
      <c r="D340" s="92"/>
      <c r="E340" s="92"/>
      <c r="F340" s="71"/>
      <c r="G340" s="71"/>
      <c r="H340" s="71"/>
      <c r="I340" s="71"/>
      <c r="J340" s="71"/>
      <c r="K340" s="71"/>
      <c r="L340" s="71"/>
      <c r="M340" s="71"/>
      <c r="N340" s="71"/>
    </row>
    <row r="341" spans="1:14" ht="30" customHeight="1" hidden="1">
      <c r="A341" s="249" t="s">
        <v>31</v>
      </c>
      <c r="B341" s="250"/>
      <c r="C341" s="251"/>
      <c r="D341" s="92">
        <v>224</v>
      </c>
      <c r="E341" s="92"/>
      <c r="F341" s="71"/>
      <c r="G341" s="71"/>
      <c r="H341" s="71"/>
      <c r="I341" s="71"/>
      <c r="J341" s="71"/>
      <c r="K341" s="71"/>
      <c r="L341" s="71"/>
      <c r="M341" s="71"/>
      <c r="N341" s="71"/>
    </row>
    <row r="342" spans="1:14" ht="30" customHeight="1">
      <c r="A342" s="249" t="s">
        <v>32</v>
      </c>
      <c r="B342" s="250"/>
      <c r="C342" s="251"/>
      <c r="D342" s="92">
        <v>225</v>
      </c>
      <c r="E342" s="92">
        <v>2001</v>
      </c>
      <c r="F342" s="71">
        <f>G342</f>
        <v>33003</v>
      </c>
      <c r="G342" s="71">
        <f>29000+3643.34-2141.04+2500+0.7</f>
        <v>33003</v>
      </c>
      <c r="H342" s="71">
        <v>0</v>
      </c>
      <c r="I342" s="71">
        <f>J342</f>
        <v>29000</v>
      </c>
      <c r="J342" s="71">
        <v>29000</v>
      </c>
      <c r="K342" s="71">
        <v>0</v>
      </c>
      <c r="L342" s="71">
        <f>M342</f>
        <v>29000</v>
      </c>
      <c r="M342" s="71">
        <v>29000</v>
      </c>
      <c r="N342" s="71">
        <v>0</v>
      </c>
    </row>
    <row r="343" spans="1:14" ht="14.25" customHeight="1">
      <c r="A343" s="267" t="s">
        <v>33</v>
      </c>
      <c r="B343" s="268"/>
      <c r="C343" s="269"/>
      <c r="D343" s="98">
        <v>226</v>
      </c>
      <c r="E343" s="98">
        <v>2001</v>
      </c>
      <c r="F343" s="48">
        <f>G343</f>
        <v>47133.58</v>
      </c>
      <c r="G343" s="48">
        <f>18000+23783.4+5350.18</f>
        <v>47133.58</v>
      </c>
      <c r="H343" s="48">
        <v>0</v>
      </c>
      <c r="I343" s="48">
        <f>J343</f>
        <v>18000</v>
      </c>
      <c r="J343" s="48">
        <v>18000</v>
      </c>
      <c r="K343" s="48">
        <v>0</v>
      </c>
      <c r="L343" s="48">
        <f>M343</f>
        <v>18000</v>
      </c>
      <c r="M343" s="48">
        <v>18000</v>
      </c>
      <c r="N343" s="48">
        <v>0</v>
      </c>
    </row>
    <row r="344" spans="1:14" ht="29.25" customHeight="1" hidden="1">
      <c r="A344" s="288" t="s">
        <v>155</v>
      </c>
      <c r="B344" s="289"/>
      <c r="C344" s="290"/>
      <c r="D344" s="103">
        <v>240</v>
      </c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</row>
    <row r="345" spans="1:14" ht="15" hidden="1">
      <c r="A345" s="249" t="s">
        <v>12</v>
      </c>
      <c r="B345" s="250"/>
      <c r="C345" s="251"/>
      <c r="D345" s="92"/>
      <c r="E345" s="92"/>
      <c r="F345" s="71"/>
      <c r="G345" s="71"/>
      <c r="H345" s="71"/>
      <c r="I345" s="71"/>
      <c r="J345" s="71"/>
      <c r="K345" s="71"/>
      <c r="L345" s="71"/>
      <c r="M345" s="71"/>
      <c r="N345" s="71"/>
    </row>
    <row r="346" spans="1:14" ht="45" customHeight="1" hidden="1">
      <c r="A346" s="267" t="s">
        <v>34</v>
      </c>
      <c r="B346" s="268"/>
      <c r="C346" s="269"/>
      <c r="D346" s="98">
        <v>241</v>
      </c>
      <c r="E346" s="9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 ht="15" hidden="1">
      <c r="A347" s="288" t="s">
        <v>156</v>
      </c>
      <c r="B347" s="289"/>
      <c r="C347" s="290"/>
      <c r="D347" s="103">
        <v>260</v>
      </c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</row>
    <row r="348" spans="1:14" ht="15" hidden="1">
      <c r="A348" s="249" t="s">
        <v>12</v>
      </c>
      <c r="B348" s="250"/>
      <c r="C348" s="251"/>
      <c r="D348" s="92"/>
      <c r="E348" s="92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ht="32.25" customHeight="1" hidden="1">
      <c r="A349" s="249" t="s">
        <v>35</v>
      </c>
      <c r="B349" s="250"/>
      <c r="C349" s="251"/>
      <c r="D349" s="92">
        <v>262</v>
      </c>
      <c r="E349" s="92"/>
      <c r="F349" s="71"/>
      <c r="G349" s="71"/>
      <c r="H349" s="71"/>
      <c r="I349" s="71"/>
      <c r="J349" s="71"/>
      <c r="K349" s="71"/>
      <c r="L349" s="71"/>
      <c r="M349" s="71"/>
      <c r="N349" s="71"/>
    </row>
    <row r="350" spans="1:14" ht="45" customHeight="1" hidden="1">
      <c r="A350" s="267" t="s">
        <v>36</v>
      </c>
      <c r="B350" s="268"/>
      <c r="C350" s="269"/>
      <c r="D350" s="98">
        <v>263</v>
      </c>
      <c r="E350" s="98"/>
      <c r="F350" s="48"/>
      <c r="G350" s="48"/>
      <c r="H350" s="48"/>
      <c r="I350" s="48"/>
      <c r="J350" s="48"/>
      <c r="K350" s="48"/>
      <c r="L350" s="48"/>
      <c r="M350" s="48"/>
      <c r="N350" s="48"/>
    </row>
    <row r="351" spans="1:14" ht="15">
      <c r="A351" s="288" t="s">
        <v>157</v>
      </c>
      <c r="B351" s="289"/>
      <c r="C351" s="290"/>
      <c r="D351" s="92">
        <v>290</v>
      </c>
      <c r="E351" s="92"/>
      <c r="F351" s="71">
        <f>G351</f>
        <v>1000</v>
      </c>
      <c r="G351" s="71">
        <f>G353+G355+G356+G357</f>
        <v>1000</v>
      </c>
      <c r="H351" s="108">
        <v>0</v>
      </c>
      <c r="I351" s="71">
        <f>J351</f>
        <v>1000</v>
      </c>
      <c r="J351" s="71">
        <f>J353+J355+J356+J357</f>
        <v>1000</v>
      </c>
      <c r="K351" s="108">
        <v>0</v>
      </c>
      <c r="L351" s="71">
        <f>M351</f>
        <v>1000</v>
      </c>
      <c r="M351" s="71">
        <f>M353+M355+M356+M357</f>
        <v>1000</v>
      </c>
      <c r="N351" s="108">
        <v>0</v>
      </c>
    </row>
    <row r="352" spans="1:14" ht="15">
      <c r="A352" s="249" t="s">
        <v>8</v>
      </c>
      <c r="B352" s="250"/>
      <c r="C352" s="251"/>
      <c r="D352" s="92"/>
      <c r="E352" s="92"/>
      <c r="F352" s="71"/>
      <c r="G352" s="71"/>
      <c r="H352" s="71"/>
      <c r="I352" s="71"/>
      <c r="J352" s="71"/>
      <c r="K352" s="71"/>
      <c r="L352" s="71"/>
      <c r="M352" s="71"/>
      <c r="N352" s="71"/>
    </row>
    <row r="353" spans="1:14" ht="15" hidden="1">
      <c r="A353" s="249" t="s">
        <v>50</v>
      </c>
      <c r="B353" s="250"/>
      <c r="C353" s="251"/>
      <c r="D353" s="92"/>
      <c r="E353" s="92"/>
      <c r="F353" s="71">
        <f>G353</f>
        <v>0</v>
      </c>
      <c r="G353" s="71"/>
      <c r="H353" s="71">
        <v>0</v>
      </c>
      <c r="I353" s="71">
        <f>J353</f>
        <v>0</v>
      </c>
      <c r="J353" s="71"/>
      <c r="K353" s="71">
        <v>0</v>
      </c>
      <c r="L353" s="71">
        <f>M353</f>
        <v>0</v>
      </c>
      <c r="M353" s="71"/>
      <c r="N353" s="71">
        <v>0</v>
      </c>
    </row>
    <row r="354" spans="1:14" ht="15" hidden="1">
      <c r="A354" s="249" t="s">
        <v>159</v>
      </c>
      <c r="B354" s="250"/>
      <c r="C354" s="251"/>
      <c r="D354" s="92"/>
      <c r="E354" s="92"/>
      <c r="F354" s="71"/>
      <c r="G354" s="71"/>
      <c r="H354" s="66"/>
      <c r="I354" s="71"/>
      <c r="J354" s="71"/>
      <c r="K354" s="66"/>
      <c r="L354" s="71"/>
      <c r="M354" s="71"/>
      <c r="N354" s="66"/>
    </row>
    <row r="355" spans="1:14" ht="15" hidden="1">
      <c r="A355" s="249" t="s">
        <v>51</v>
      </c>
      <c r="B355" s="250"/>
      <c r="C355" s="251"/>
      <c r="D355" s="92"/>
      <c r="E355" s="92"/>
      <c r="F355" s="71">
        <f>G355</f>
        <v>0</v>
      </c>
      <c r="G355" s="71"/>
      <c r="H355" s="71">
        <v>0</v>
      </c>
      <c r="I355" s="71">
        <f>J355</f>
        <v>0</v>
      </c>
      <c r="J355" s="71"/>
      <c r="K355" s="71">
        <v>0</v>
      </c>
      <c r="L355" s="71">
        <f>M355</f>
        <v>0</v>
      </c>
      <c r="M355" s="71"/>
      <c r="N355" s="71">
        <v>0</v>
      </c>
    </row>
    <row r="356" spans="1:14" ht="15" hidden="1">
      <c r="A356" s="249" t="s">
        <v>160</v>
      </c>
      <c r="B356" s="250"/>
      <c r="C356" s="251"/>
      <c r="D356" s="92"/>
      <c r="E356" s="92"/>
      <c r="F356" s="71">
        <f>G356</f>
        <v>0</v>
      </c>
      <c r="G356" s="71"/>
      <c r="H356" s="71">
        <v>0</v>
      </c>
      <c r="I356" s="71">
        <f>J356</f>
        <v>0</v>
      </c>
      <c r="J356" s="71"/>
      <c r="K356" s="71">
        <v>0</v>
      </c>
      <c r="L356" s="71">
        <f>M356</f>
        <v>0</v>
      </c>
      <c r="M356" s="71"/>
      <c r="N356" s="71">
        <v>0</v>
      </c>
    </row>
    <row r="357" spans="1:14" ht="15">
      <c r="A357" s="267" t="s">
        <v>54</v>
      </c>
      <c r="B357" s="268"/>
      <c r="C357" s="269"/>
      <c r="D357" s="92"/>
      <c r="E357" s="92">
        <v>2001</v>
      </c>
      <c r="F357" s="71">
        <f>G357</f>
        <v>1000</v>
      </c>
      <c r="G357" s="71">
        <v>1000</v>
      </c>
      <c r="H357" s="48">
        <v>0</v>
      </c>
      <c r="I357" s="71">
        <f>J357</f>
        <v>1000</v>
      </c>
      <c r="J357" s="71">
        <v>1000</v>
      </c>
      <c r="K357" s="48">
        <v>0</v>
      </c>
      <c r="L357" s="71">
        <f>M357</f>
        <v>1000</v>
      </c>
      <c r="M357" s="71">
        <v>1000</v>
      </c>
      <c r="N357" s="48">
        <v>0</v>
      </c>
    </row>
    <row r="358" spans="1:14" ht="30.75" customHeight="1">
      <c r="A358" s="288" t="s">
        <v>162</v>
      </c>
      <c r="B358" s="289"/>
      <c r="C358" s="290"/>
      <c r="D358" s="107">
        <v>300</v>
      </c>
      <c r="E358" s="107"/>
      <c r="F358" s="108">
        <f>G358</f>
        <v>101506.35999999999</v>
      </c>
      <c r="G358" s="108">
        <f>G360+G363</f>
        <v>101506.35999999999</v>
      </c>
      <c r="H358" s="108">
        <v>0</v>
      </c>
      <c r="I358" s="108">
        <f>J358</f>
        <v>23000</v>
      </c>
      <c r="J358" s="108">
        <f>J360+J363</f>
        <v>23000</v>
      </c>
      <c r="K358" s="108">
        <v>0</v>
      </c>
      <c r="L358" s="108">
        <f>M358</f>
        <v>23000</v>
      </c>
      <c r="M358" s="108">
        <f>M360+M363</f>
        <v>23000</v>
      </c>
      <c r="N358" s="108">
        <v>0</v>
      </c>
    </row>
    <row r="359" spans="1:14" ht="15">
      <c r="A359" s="249" t="s">
        <v>12</v>
      </c>
      <c r="B359" s="250"/>
      <c r="C359" s="251"/>
      <c r="D359" s="92"/>
      <c r="E359" s="92"/>
      <c r="F359" s="71"/>
      <c r="G359" s="71"/>
      <c r="H359" s="71"/>
      <c r="I359" s="71"/>
      <c r="J359" s="71"/>
      <c r="K359" s="71"/>
      <c r="L359" s="71"/>
      <c r="M359" s="71"/>
      <c r="N359" s="71"/>
    </row>
    <row r="360" spans="1:14" ht="15.75" customHeight="1">
      <c r="A360" s="249" t="s">
        <v>37</v>
      </c>
      <c r="B360" s="250"/>
      <c r="C360" s="251"/>
      <c r="D360" s="92">
        <v>310</v>
      </c>
      <c r="E360" s="92">
        <v>2001</v>
      </c>
      <c r="F360" s="71">
        <f>G360</f>
        <v>53527.99999999999</v>
      </c>
      <c r="G360" s="71">
        <f>8000+4227.23+44861.7-0.93-3560</f>
        <v>53527.99999999999</v>
      </c>
      <c r="H360" s="71">
        <v>0</v>
      </c>
      <c r="I360" s="71">
        <f>J360</f>
        <v>8000</v>
      </c>
      <c r="J360" s="71">
        <v>8000</v>
      </c>
      <c r="K360" s="71">
        <v>0</v>
      </c>
      <c r="L360" s="71">
        <f>M360</f>
        <v>8000</v>
      </c>
      <c r="M360" s="71">
        <v>8000</v>
      </c>
      <c r="N360" s="71">
        <v>0</v>
      </c>
    </row>
    <row r="361" spans="1:14" ht="29.25" customHeight="1" hidden="1">
      <c r="A361" s="249" t="s">
        <v>38</v>
      </c>
      <c r="B361" s="250"/>
      <c r="C361" s="251"/>
      <c r="D361" s="92">
        <v>320</v>
      </c>
      <c r="E361" s="92"/>
      <c r="F361" s="71"/>
      <c r="G361" s="71"/>
      <c r="H361" s="71"/>
      <c r="I361" s="71"/>
      <c r="J361" s="71"/>
      <c r="K361" s="71"/>
      <c r="L361" s="71"/>
      <c r="M361" s="71"/>
      <c r="N361" s="71"/>
    </row>
    <row r="362" spans="1:14" ht="31.5" customHeight="1" hidden="1">
      <c r="A362" s="249" t="s">
        <v>39</v>
      </c>
      <c r="B362" s="250"/>
      <c r="C362" s="251"/>
      <c r="D362" s="92">
        <v>330</v>
      </c>
      <c r="E362" s="92"/>
      <c r="F362" s="71"/>
      <c r="G362" s="71"/>
      <c r="H362" s="71"/>
      <c r="I362" s="71"/>
      <c r="J362" s="71"/>
      <c r="K362" s="71"/>
      <c r="L362" s="71"/>
      <c r="M362" s="71"/>
      <c r="N362" s="71"/>
    </row>
    <row r="363" spans="1:14" ht="32.25" customHeight="1">
      <c r="A363" s="267" t="s">
        <v>40</v>
      </c>
      <c r="B363" s="268"/>
      <c r="C363" s="269"/>
      <c r="D363" s="98">
        <v>340</v>
      </c>
      <c r="E363" s="98">
        <v>2001</v>
      </c>
      <c r="F363" s="48">
        <f>G363</f>
        <v>47978.36</v>
      </c>
      <c r="G363" s="71">
        <f>15000-4744.03-3209.14+40931.53</f>
        <v>47978.36</v>
      </c>
      <c r="H363" s="48">
        <v>0</v>
      </c>
      <c r="I363" s="48">
        <f>J363</f>
        <v>15000</v>
      </c>
      <c r="J363" s="71">
        <v>15000</v>
      </c>
      <c r="K363" s="48">
        <v>0</v>
      </c>
      <c r="L363" s="48">
        <f>M363</f>
        <v>15000</v>
      </c>
      <c r="M363" s="71">
        <v>15000</v>
      </c>
      <c r="N363" s="48">
        <v>0</v>
      </c>
    </row>
    <row r="364" spans="1:14" ht="16.5" customHeight="1" hidden="1">
      <c r="A364" s="288" t="s">
        <v>161</v>
      </c>
      <c r="B364" s="289"/>
      <c r="C364" s="290"/>
      <c r="D364" s="107">
        <v>500</v>
      </c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</row>
    <row r="365" spans="1:14" ht="15" hidden="1">
      <c r="A365" s="249" t="s">
        <v>12</v>
      </c>
      <c r="B365" s="250"/>
      <c r="C365" s="251"/>
      <c r="D365" s="92"/>
      <c r="E365" s="92"/>
      <c r="F365" s="71"/>
      <c r="G365" s="71"/>
      <c r="H365" s="71"/>
      <c r="I365" s="71"/>
      <c r="J365" s="71"/>
      <c r="K365" s="71"/>
      <c r="L365" s="71"/>
      <c r="M365" s="71"/>
      <c r="N365" s="71"/>
    </row>
    <row r="366" spans="1:14" ht="46.5" customHeight="1" hidden="1">
      <c r="A366" s="249" t="s">
        <v>47</v>
      </c>
      <c r="B366" s="250"/>
      <c r="C366" s="251"/>
      <c r="D366" s="92">
        <v>520</v>
      </c>
      <c r="E366" s="92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t="30.75" customHeight="1" hidden="1">
      <c r="A367" s="267" t="s">
        <v>41</v>
      </c>
      <c r="B367" s="268"/>
      <c r="C367" s="269"/>
      <c r="D367" s="98">
        <v>530</v>
      </c>
      <c r="E367" s="98"/>
      <c r="F367" s="48"/>
      <c r="G367" s="48"/>
      <c r="H367" s="48"/>
      <c r="I367" s="48"/>
      <c r="J367" s="48"/>
      <c r="K367" s="48"/>
      <c r="L367" s="48"/>
      <c r="M367" s="48"/>
      <c r="N367" s="48"/>
    </row>
    <row r="368" spans="1:14" ht="15" hidden="1">
      <c r="A368" s="316" t="s">
        <v>169</v>
      </c>
      <c r="B368" s="316"/>
      <c r="C368" s="316"/>
      <c r="D368" s="122"/>
      <c r="E368" s="122"/>
      <c r="F368" s="108"/>
      <c r="G368" s="108"/>
      <c r="H368" s="108"/>
      <c r="I368" s="108"/>
      <c r="J368" s="108"/>
      <c r="K368" s="108"/>
      <c r="L368" s="108"/>
      <c r="M368" s="108"/>
      <c r="N368" s="108"/>
    </row>
    <row r="369" spans="1:14" ht="15" hidden="1">
      <c r="A369" s="317" t="s">
        <v>148</v>
      </c>
      <c r="B369" s="317"/>
      <c r="C369" s="317"/>
      <c r="D369" s="98"/>
      <c r="E369" s="9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5" s="125" customFormat="1" ht="33.75" customHeight="1">
      <c r="A370" s="318" t="s">
        <v>52</v>
      </c>
      <c r="B370" s="318"/>
      <c r="C370" s="318"/>
      <c r="D370" s="123"/>
      <c r="E370" s="123"/>
      <c r="F370" s="124">
        <f>G370</f>
        <v>380987.74</v>
      </c>
      <c r="G370" s="124">
        <f>G372+G414+G456+G498+G540</f>
        <v>380987.74</v>
      </c>
      <c r="H370" s="124">
        <v>0</v>
      </c>
      <c r="I370" s="124">
        <f>J370</f>
        <v>368000</v>
      </c>
      <c r="J370" s="124">
        <f>J372+J414+J456+J498+J540</f>
        <v>368000</v>
      </c>
      <c r="K370" s="124">
        <v>0</v>
      </c>
      <c r="L370" s="124">
        <f>M370</f>
        <v>368000</v>
      </c>
      <c r="M370" s="124">
        <f>M372+M414+M456+M498+M540</f>
        <v>368000</v>
      </c>
      <c r="N370" s="124">
        <v>0</v>
      </c>
      <c r="O370" s="161"/>
    </row>
    <row r="371" spans="1:14" ht="15">
      <c r="A371" s="317" t="s">
        <v>168</v>
      </c>
      <c r="B371" s="317"/>
      <c r="C371" s="317"/>
      <c r="D371" s="98"/>
      <c r="E371" s="9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5" s="39" customFormat="1" ht="23.25" customHeight="1">
      <c r="A372" s="319" t="s">
        <v>222</v>
      </c>
      <c r="B372" s="320"/>
      <c r="C372" s="321"/>
      <c r="D372" s="120"/>
      <c r="E372" s="120"/>
      <c r="F372" s="121">
        <f>G372</f>
        <v>60000</v>
      </c>
      <c r="G372" s="121">
        <f>G374+G379+G401+G408</f>
        <v>60000</v>
      </c>
      <c r="H372" s="121">
        <v>0</v>
      </c>
      <c r="I372" s="121">
        <f>J372</f>
        <v>60000</v>
      </c>
      <c r="J372" s="121">
        <f>J374+J379+J401+J408</f>
        <v>60000</v>
      </c>
      <c r="K372" s="121">
        <v>0</v>
      </c>
      <c r="L372" s="121">
        <f>M372</f>
        <v>60000</v>
      </c>
      <c r="M372" s="121">
        <f>M374+M379+M401+M408</f>
        <v>60000</v>
      </c>
      <c r="N372" s="121">
        <v>0</v>
      </c>
      <c r="O372" s="156"/>
    </row>
    <row r="373" spans="1:14" ht="15" customHeight="1">
      <c r="A373" s="267" t="s">
        <v>168</v>
      </c>
      <c r="B373" s="268"/>
      <c r="C373" s="269"/>
      <c r="D373" s="98"/>
      <c r="E373" s="9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 ht="19.5" customHeight="1" hidden="1">
      <c r="A374" s="304" t="s">
        <v>25</v>
      </c>
      <c r="B374" s="305"/>
      <c r="C374" s="306"/>
      <c r="D374" s="107">
        <v>210</v>
      </c>
      <c r="E374" s="107"/>
      <c r="F374" s="108">
        <f>G374</f>
        <v>0</v>
      </c>
      <c r="G374" s="108">
        <f>G376+G378</f>
        <v>0</v>
      </c>
      <c r="H374" s="108">
        <v>0</v>
      </c>
      <c r="I374" s="108">
        <f>J374</f>
        <v>0</v>
      </c>
      <c r="J374" s="108">
        <f>J376+J378</f>
        <v>0</v>
      </c>
      <c r="K374" s="108">
        <v>0</v>
      </c>
      <c r="L374" s="108">
        <f>M374</f>
        <v>0</v>
      </c>
      <c r="M374" s="108">
        <f>M376+M378</f>
        <v>0</v>
      </c>
      <c r="N374" s="108">
        <v>0</v>
      </c>
    </row>
    <row r="375" spans="1:14" ht="15" hidden="1">
      <c r="A375" s="249" t="s">
        <v>12</v>
      </c>
      <c r="B375" s="250"/>
      <c r="C375" s="251"/>
      <c r="D375" s="97"/>
      <c r="E375" s="9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t="14.25" customHeight="1" hidden="1">
      <c r="A376" s="249" t="s">
        <v>26</v>
      </c>
      <c r="B376" s="250"/>
      <c r="C376" s="251"/>
      <c r="D376" s="92">
        <v>211</v>
      </c>
      <c r="E376" s="92"/>
      <c r="F376" s="71">
        <f>G376</f>
        <v>0</v>
      </c>
      <c r="G376" s="71"/>
      <c r="H376" s="71">
        <v>0</v>
      </c>
      <c r="I376" s="71">
        <f>J376</f>
        <v>0</v>
      </c>
      <c r="J376" s="71"/>
      <c r="K376" s="71">
        <v>0</v>
      </c>
      <c r="L376" s="71">
        <f>M376</f>
        <v>0</v>
      </c>
      <c r="M376" s="71"/>
      <c r="N376" s="71">
        <v>0</v>
      </c>
    </row>
    <row r="377" spans="1:14" ht="15" hidden="1">
      <c r="A377" s="249" t="s">
        <v>27</v>
      </c>
      <c r="B377" s="250"/>
      <c r="C377" s="251"/>
      <c r="D377" s="92">
        <v>212</v>
      </c>
      <c r="E377" s="92"/>
      <c r="F377" s="71"/>
      <c r="G377" s="71"/>
      <c r="H377" s="71"/>
      <c r="I377" s="71"/>
      <c r="J377" s="71"/>
      <c r="K377" s="71"/>
      <c r="L377" s="71"/>
      <c r="M377" s="71"/>
      <c r="N377" s="71"/>
    </row>
    <row r="378" spans="1:14" ht="14.25" customHeight="1" hidden="1">
      <c r="A378" s="273" t="s">
        <v>28</v>
      </c>
      <c r="B378" s="274"/>
      <c r="C378" s="275"/>
      <c r="D378" s="98">
        <v>213</v>
      </c>
      <c r="E378" s="98"/>
      <c r="F378" s="48">
        <f>G378</f>
        <v>0</v>
      </c>
      <c r="G378" s="48"/>
      <c r="H378" s="48">
        <v>0</v>
      </c>
      <c r="I378" s="48">
        <f>J378</f>
        <v>0</v>
      </c>
      <c r="J378" s="48"/>
      <c r="K378" s="48">
        <v>0</v>
      </c>
      <c r="L378" s="48">
        <f>M378</f>
        <v>0</v>
      </c>
      <c r="M378" s="48"/>
      <c r="N378" s="48">
        <v>0</v>
      </c>
    </row>
    <row r="379" spans="1:14" ht="15">
      <c r="A379" s="288" t="s">
        <v>151</v>
      </c>
      <c r="B379" s="289"/>
      <c r="C379" s="290"/>
      <c r="D379" s="103">
        <v>220</v>
      </c>
      <c r="E379" s="103"/>
      <c r="F379" s="104">
        <f>G379</f>
        <v>60000</v>
      </c>
      <c r="G379" s="104">
        <f>G381+G383+G392+G393</f>
        <v>60000</v>
      </c>
      <c r="H379" s="104">
        <v>0</v>
      </c>
      <c r="I379" s="104">
        <f>J379</f>
        <v>60000</v>
      </c>
      <c r="J379" s="104">
        <f>J381+J383+J392+J393</f>
        <v>60000</v>
      </c>
      <c r="K379" s="104">
        <v>0</v>
      </c>
      <c r="L379" s="104">
        <f>M379</f>
        <v>60000</v>
      </c>
      <c r="M379" s="104">
        <f>M381+M383+M392+M393</f>
        <v>60000</v>
      </c>
      <c r="N379" s="104">
        <v>0</v>
      </c>
    </row>
    <row r="380" spans="1:14" ht="15">
      <c r="A380" s="249" t="s">
        <v>12</v>
      </c>
      <c r="B380" s="250"/>
      <c r="C380" s="251"/>
      <c r="D380" s="92"/>
      <c r="E380" s="92"/>
      <c r="F380" s="71"/>
      <c r="G380" s="71"/>
      <c r="H380" s="71"/>
      <c r="I380" s="71"/>
      <c r="J380" s="71"/>
      <c r="K380" s="71"/>
      <c r="L380" s="71"/>
      <c r="M380" s="71"/>
      <c r="N380" s="71"/>
    </row>
    <row r="381" spans="1:14" ht="15" hidden="1">
      <c r="A381" s="249" t="s">
        <v>29</v>
      </c>
      <c r="B381" s="250"/>
      <c r="C381" s="251"/>
      <c r="D381" s="92">
        <v>221</v>
      </c>
      <c r="E381" s="92"/>
      <c r="F381" s="71">
        <f>G381</f>
        <v>0</v>
      </c>
      <c r="G381" s="71">
        <v>0</v>
      </c>
      <c r="H381" s="71">
        <v>0</v>
      </c>
      <c r="I381" s="71">
        <f>J381</f>
        <v>0</v>
      </c>
      <c r="J381" s="71">
        <v>0</v>
      </c>
      <c r="K381" s="71">
        <v>0</v>
      </c>
      <c r="L381" s="71">
        <f>M381</f>
        <v>0</v>
      </c>
      <c r="M381" s="71">
        <v>0</v>
      </c>
      <c r="N381" s="71">
        <v>0</v>
      </c>
    </row>
    <row r="382" spans="1:14" ht="15" hidden="1">
      <c r="A382" s="249" t="s">
        <v>30</v>
      </c>
      <c r="B382" s="250"/>
      <c r="C382" s="251"/>
      <c r="D382" s="92">
        <v>222</v>
      </c>
      <c r="E382" s="92"/>
      <c r="F382" s="71"/>
      <c r="G382" s="71"/>
      <c r="H382" s="71"/>
      <c r="I382" s="71"/>
      <c r="J382" s="71"/>
      <c r="K382" s="71"/>
      <c r="L382" s="71"/>
      <c r="M382" s="71"/>
      <c r="N382" s="71"/>
    </row>
    <row r="383" spans="1:14" ht="15" hidden="1">
      <c r="A383" s="249" t="s">
        <v>158</v>
      </c>
      <c r="B383" s="250"/>
      <c r="C383" s="251"/>
      <c r="D383" s="92">
        <v>223</v>
      </c>
      <c r="E383" s="92"/>
      <c r="F383" s="71">
        <f>G383</f>
        <v>0</v>
      </c>
      <c r="G383" s="71">
        <f>G385+G386+G388</f>
        <v>0</v>
      </c>
      <c r="H383" s="71">
        <v>0</v>
      </c>
      <c r="I383" s="71">
        <f>J383</f>
        <v>0</v>
      </c>
      <c r="J383" s="71">
        <f>J385+J386+J388</f>
        <v>0</v>
      </c>
      <c r="K383" s="71">
        <v>0</v>
      </c>
      <c r="L383" s="71">
        <f>M383</f>
        <v>0</v>
      </c>
      <c r="M383" s="71">
        <f>M385+M386+M388</f>
        <v>0</v>
      </c>
      <c r="N383" s="71">
        <v>0</v>
      </c>
    </row>
    <row r="384" spans="1:14" ht="15.75" customHeight="1" hidden="1">
      <c r="A384" s="249" t="s">
        <v>8</v>
      </c>
      <c r="B384" s="250"/>
      <c r="C384" s="251"/>
      <c r="D384" s="70"/>
      <c r="E384" s="70"/>
      <c r="F384" s="71"/>
      <c r="G384" s="71"/>
      <c r="H384" s="71"/>
      <c r="I384" s="71"/>
      <c r="J384" s="71"/>
      <c r="K384" s="71"/>
      <c r="L384" s="71"/>
      <c r="M384" s="71"/>
      <c r="N384" s="71"/>
    </row>
    <row r="385" spans="1:14" ht="15" hidden="1">
      <c r="A385" s="249" t="s">
        <v>48</v>
      </c>
      <c r="B385" s="250"/>
      <c r="C385" s="251"/>
      <c r="D385" s="92"/>
      <c r="E385" s="92"/>
      <c r="F385" s="71">
        <f>G385</f>
        <v>0</v>
      </c>
      <c r="G385" s="71"/>
      <c r="H385" s="71">
        <v>0</v>
      </c>
      <c r="I385" s="71">
        <f>J385</f>
        <v>0</v>
      </c>
      <c r="J385" s="71"/>
      <c r="K385" s="71">
        <v>0</v>
      </c>
      <c r="L385" s="71">
        <f>M385</f>
        <v>0</v>
      </c>
      <c r="M385" s="71"/>
      <c r="N385" s="71">
        <v>0</v>
      </c>
    </row>
    <row r="386" spans="1:14" ht="15" hidden="1">
      <c r="A386" s="249" t="s">
        <v>49</v>
      </c>
      <c r="B386" s="250"/>
      <c r="C386" s="251"/>
      <c r="D386" s="92"/>
      <c r="E386" s="92"/>
      <c r="F386" s="71">
        <f>G386</f>
        <v>0</v>
      </c>
      <c r="G386" s="71"/>
      <c r="H386" s="71">
        <v>0</v>
      </c>
      <c r="I386" s="71">
        <f>J386</f>
        <v>0</v>
      </c>
      <c r="J386" s="71"/>
      <c r="K386" s="71">
        <v>0</v>
      </c>
      <c r="L386" s="71">
        <f>M386</f>
        <v>0</v>
      </c>
      <c r="M386" s="71"/>
      <c r="N386" s="71">
        <v>0</v>
      </c>
    </row>
    <row r="387" spans="1:14" ht="15" hidden="1">
      <c r="A387" s="249" t="s">
        <v>152</v>
      </c>
      <c r="B387" s="250"/>
      <c r="C387" s="251"/>
      <c r="D387" s="92"/>
      <c r="E387" s="92"/>
      <c r="F387" s="71"/>
      <c r="G387" s="71"/>
      <c r="H387" s="71"/>
      <c r="I387" s="71"/>
      <c r="J387" s="71"/>
      <c r="K387" s="71"/>
      <c r="L387" s="71"/>
      <c r="M387" s="71"/>
      <c r="N387" s="71"/>
    </row>
    <row r="388" spans="1:14" ht="15" hidden="1">
      <c r="A388" s="249" t="s">
        <v>153</v>
      </c>
      <c r="B388" s="250"/>
      <c r="C388" s="251"/>
      <c r="D388" s="92"/>
      <c r="E388" s="92"/>
      <c r="F388" s="71">
        <f>G388</f>
        <v>0</v>
      </c>
      <c r="G388" s="71"/>
      <c r="H388" s="71">
        <v>0</v>
      </c>
      <c r="I388" s="71">
        <f>J388</f>
        <v>0</v>
      </c>
      <c r="J388" s="71"/>
      <c r="K388" s="71">
        <v>0</v>
      </c>
      <c r="L388" s="71">
        <f>M388</f>
        <v>0</v>
      </c>
      <c r="M388" s="71"/>
      <c r="N388" s="71">
        <v>0</v>
      </c>
    </row>
    <row r="389" spans="1:14" ht="30.75" customHeight="1" hidden="1">
      <c r="A389" s="249" t="s">
        <v>154</v>
      </c>
      <c r="B389" s="250"/>
      <c r="C389" s="251"/>
      <c r="D389" s="92"/>
      <c r="E389" s="92"/>
      <c r="F389" s="71"/>
      <c r="G389" s="71"/>
      <c r="H389" s="71"/>
      <c r="I389" s="71"/>
      <c r="J389" s="71"/>
      <c r="K389" s="71"/>
      <c r="L389" s="71"/>
      <c r="M389" s="71"/>
      <c r="N389" s="71"/>
    </row>
    <row r="390" spans="1:14" ht="15" hidden="1">
      <c r="A390" s="249" t="s">
        <v>53</v>
      </c>
      <c r="B390" s="250"/>
      <c r="C390" s="251"/>
      <c r="D390" s="92"/>
      <c r="E390" s="92"/>
      <c r="F390" s="71"/>
      <c r="G390" s="71"/>
      <c r="H390" s="71"/>
      <c r="I390" s="71"/>
      <c r="J390" s="71"/>
      <c r="K390" s="71"/>
      <c r="L390" s="71"/>
      <c r="M390" s="71"/>
      <c r="N390" s="71"/>
    </row>
    <row r="391" spans="1:14" ht="30" customHeight="1" hidden="1">
      <c r="A391" s="249" t="s">
        <v>31</v>
      </c>
      <c r="B391" s="250"/>
      <c r="C391" s="251"/>
      <c r="D391" s="92">
        <v>224</v>
      </c>
      <c r="E391" s="92"/>
      <c r="F391" s="71"/>
      <c r="G391" s="71"/>
      <c r="H391" s="71"/>
      <c r="I391" s="71"/>
      <c r="J391" s="71"/>
      <c r="K391" s="71"/>
      <c r="L391" s="71"/>
      <c r="M391" s="71"/>
      <c r="N391" s="71"/>
    </row>
    <row r="392" spans="1:14" ht="30" customHeight="1">
      <c r="A392" s="249" t="s">
        <v>32</v>
      </c>
      <c r="B392" s="250"/>
      <c r="C392" s="251"/>
      <c r="D392" s="92">
        <v>225</v>
      </c>
      <c r="E392" s="92">
        <v>2006</v>
      </c>
      <c r="F392" s="71">
        <f>G392</f>
        <v>60000</v>
      </c>
      <c r="G392" s="71">
        <v>60000</v>
      </c>
      <c r="H392" s="71">
        <v>0</v>
      </c>
      <c r="I392" s="71">
        <f>J392</f>
        <v>60000</v>
      </c>
      <c r="J392" s="71">
        <v>60000</v>
      </c>
      <c r="K392" s="71">
        <v>0</v>
      </c>
      <c r="L392" s="71">
        <f>M392</f>
        <v>60000</v>
      </c>
      <c r="M392" s="71">
        <v>60000</v>
      </c>
      <c r="N392" s="71">
        <v>0</v>
      </c>
    </row>
    <row r="393" spans="1:14" ht="14.25" customHeight="1" hidden="1">
      <c r="A393" s="267" t="s">
        <v>33</v>
      </c>
      <c r="B393" s="268"/>
      <c r="C393" s="269"/>
      <c r="D393" s="98">
        <v>226</v>
      </c>
      <c r="E393" s="98"/>
      <c r="F393" s="48">
        <f>G393</f>
        <v>0</v>
      </c>
      <c r="G393" s="48"/>
      <c r="H393" s="48">
        <v>0</v>
      </c>
      <c r="I393" s="48">
        <f>J393</f>
        <v>0</v>
      </c>
      <c r="J393" s="48"/>
      <c r="K393" s="48">
        <v>0</v>
      </c>
      <c r="L393" s="48">
        <f>M393</f>
        <v>0</v>
      </c>
      <c r="M393" s="48"/>
      <c r="N393" s="48">
        <v>0</v>
      </c>
    </row>
    <row r="394" spans="1:14" ht="29.25" customHeight="1" hidden="1">
      <c r="A394" s="288" t="s">
        <v>155</v>
      </c>
      <c r="B394" s="289"/>
      <c r="C394" s="290"/>
      <c r="D394" s="103">
        <v>240</v>
      </c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</row>
    <row r="395" spans="1:14" ht="15" hidden="1">
      <c r="A395" s="249" t="s">
        <v>12</v>
      </c>
      <c r="B395" s="250"/>
      <c r="C395" s="251"/>
      <c r="D395" s="92"/>
      <c r="E395" s="92"/>
      <c r="F395" s="71"/>
      <c r="G395" s="71"/>
      <c r="H395" s="71"/>
      <c r="I395" s="71"/>
      <c r="J395" s="71"/>
      <c r="K395" s="71"/>
      <c r="L395" s="71"/>
      <c r="M395" s="71"/>
      <c r="N395" s="71"/>
    </row>
    <row r="396" spans="1:14" ht="45" customHeight="1" hidden="1">
      <c r="A396" s="267" t="s">
        <v>34</v>
      </c>
      <c r="B396" s="268"/>
      <c r="C396" s="269"/>
      <c r="D396" s="98">
        <v>241</v>
      </c>
      <c r="E396" s="9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 ht="15" hidden="1">
      <c r="A397" s="288" t="s">
        <v>156</v>
      </c>
      <c r="B397" s="289"/>
      <c r="C397" s="290"/>
      <c r="D397" s="103">
        <v>260</v>
      </c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</row>
    <row r="398" spans="1:14" ht="15" hidden="1">
      <c r="A398" s="249" t="s">
        <v>12</v>
      </c>
      <c r="B398" s="250"/>
      <c r="C398" s="251"/>
      <c r="D398" s="92"/>
      <c r="E398" s="92"/>
      <c r="F398" s="71"/>
      <c r="G398" s="71"/>
      <c r="H398" s="71"/>
      <c r="I398" s="71"/>
      <c r="J398" s="71"/>
      <c r="K398" s="71"/>
      <c r="L398" s="71"/>
      <c r="M398" s="71"/>
      <c r="N398" s="71"/>
    </row>
    <row r="399" spans="1:14" ht="32.25" customHeight="1" hidden="1">
      <c r="A399" s="249" t="s">
        <v>35</v>
      </c>
      <c r="B399" s="250"/>
      <c r="C399" s="251"/>
      <c r="D399" s="92">
        <v>262</v>
      </c>
      <c r="E399" s="92"/>
      <c r="F399" s="71"/>
      <c r="G399" s="71"/>
      <c r="H399" s="71"/>
      <c r="I399" s="71"/>
      <c r="J399" s="71"/>
      <c r="K399" s="71"/>
      <c r="L399" s="71"/>
      <c r="M399" s="71"/>
      <c r="N399" s="71"/>
    </row>
    <row r="400" spans="1:14" ht="45" customHeight="1" hidden="1">
      <c r="A400" s="267" t="s">
        <v>36</v>
      </c>
      <c r="B400" s="268"/>
      <c r="C400" s="269"/>
      <c r="D400" s="98">
        <v>263</v>
      </c>
      <c r="E400" s="9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 ht="15" hidden="1">
      <c r="A401" s="288" t="s">
        <v>157</v>
      </c>
      <c r="B401" s="289"/>
      <c r="C401" s="290"/>
      <c r="D401" s="92">
        <v>290</v>
      </c>
      <c r="E401" s="92"/>
      <c r="F401" s="71"/>
      <c r="G401" s="71">
        <f>G403+G405+G406+G407</f>
        <v>0</v>
      </c>
      <c r="H401" s="108">
        <v>0</v>
      </c>
      <c r="I401" s="71"/>
      <c r="J401" s="71">
        <f>J403+J405+J406+J407</f>
        <v>0</v>
      </c>
      <c r="K401" s="108">
        <v>0</v>
      </c>
      <c r="L401" s="71"/>
      <c r="M401" s="71">
        <f>M403+M405+M406+M407</f>
        <v>0</v>
      </c>
      <c r="N401" s="108">
        <v>0</v>
      </c>
    </row>
    <row r="402" spans="1:14" ht="15" hidden="1">
      <c r="A402" s="249" t="s">
        <v>8</v>
      </c>
      <c r="B402" s="250"/>
      <c r="C402" s="251"/>
      <c r="D402" s="92"/>
      <c r="E402" s="92"/>
      <c r="F402" s="71"/>
      <c r="G402" s="71"/>
      <c r="H402" s="71"/>
      <c r="I402" s="71"/>
      <c r="J402" s="71"/>
      <c r="K402" s="71"/>
      <c r="L402" s="71"/>
      <c r="M402" s="71"/>
      <c r="N402" s="71"/>
    </row>
    <row r="403" spans="1:14" ht="15" hidden="1">
      <c r="A403" s="249" t="s">
        <v>50</v>
      </c>
      <c r="B403" s="250"/>
      <c r="C403" s="251"/>
      <c r="D403" s="92"/>
      <c r="E403" s="92"/>
      <c r="F403" s="71">
        <f>G403</f>
        <v>0</v>
      </c>
      <c r="G403" s="71"/>
      <c r="H403" s="71">
        <v>0</v>
      </c>
      <c r="I403" s="71">
        <f>J403</f>
        <v>0</v>
      </c>
      <c r="J403" s="71"/>
      <c r="K403" s="71">
        <v>0</v>
      </c>
      <c r="L403" s="71">
        <f>M403</f>
        <v>0</v>
      </c>
      <c r="M403" s="71"/>
      <c r="N403" s="71">
        <v>0</v>
      </c>
    </row>
    <row r="404" spans="1:14" ht="15" hidden="1">
      <c r="A404" s="249" t="s">
        <v>159</v>
      </c>
      <c r="B404" s="250"/>
      <c r="C404" s="251"/>
      <c r="D404" s="92"/>
      <c r="E404" s="92"/>
      <c r="F404" s="71"/>
      <c r="G404" s="71"/>
      <c r="H404" s="66"/>
      <c r="I404" s="71"/>
      <c r="J404" s="71"/>
      <c r="K404" s="66"/>
      <c r="L404" s="71"/>
      <c r="M404" s="71"/>
      <c r="N404" s="66"/>
    </row>
    <row r="405" spans="1:14" ht="15" hidden="1">
      <c r="A405" s="249" t="s">
        <v>51</v>
      </c>
      <c r="B405" s="250"/>
      <c r="C405" s="251"/>
      <c r="D405" s="92"/>
      <c r="E405" s="92"/>
      <c r="F405" s="71">
        <f>G405</f>
        <v>0</v>
      </c>
      <c r="G405" s="71"/>
      <c r="H405" s="71">
        <v>0</v>
      </c>
      <c r="I405" s="71">
        <f>J405</f>
        <v>0</v>
      </c>
      <c r="J405" s="71"/>
      <c r="K405" s="71">
        <v>0</v>
      </c>
      <c r="L405" s="71">
        <f>M405</f>
        <v>0</v>
      </c>
      <c r="M405" s="71"/>
      <c r="N405" s="71">
        <v>0</v>
      </c>
    </row>
    <row r="406" spans="1:14" ht="15" hidden="1">
      <c r="A406" s="249" t="s">
        <v>160</v>
      </c>
      <c r="B406" s="250"/>
      <c r="C406" s="251"/>
      <c r="D406" s="92"/>
      <c r="E406" s="92"/>
      <c r="F406" s="71">
        <f>G406</f>
        <v>0</v>
      </c>
      <c r="G406" s="71"/>
      <c r="H406" s="71">
        <v>0</v>
      </c>
      <c r="I406" s="71">
        <f>J406</f>
        <v>0</v>
      </c>
      <c r="J406" s="71"/>
      <c r="K406" s="71">
        <v>0</v>
      </c>
      <c r="L406" s="71">
        <f>M406</f>
        <v>0</v>
      </c>
      <c r="M406" s="71"/>
      <c r="N406" s="71">
        <v>0</v>
      </c>
    </row>
    <row r="407" spans="1:14" ht="15" hidden="1">
      <c r="A407" s="267" t="s">
        <v>54</v>
      </c>
      <c r="B407" s="268"/>
      <c r="C407" s="269"/>
      <c r="D407" s="92"/>
      <c r="E407" s="92"/>
      <c r="F407" s="71">
        <f>G407</f>
        <v>0</v>
      </c>
      <c r="G407" s="71"/>
      <c r="H407" s="48">
        <v>0</v>
      </c>
      <c r="I407" s="71">
        <f>J407</f>
        <v>0</v>
      </c>
      <c r="J407" s="71"/>
      <c r="K407" s="48">
        <v>0</v>
      </c>
      <c r="L407" s="71">
        <f>M407</f>
        <v>0</v>
      </c>
      <c r="M407" s="71"/>
      <c r="N407" s="48">
        <v>0</v>
      </c>
    </row>
    <row r="408" spans="1:14" ht="30.75" customHeight="1" hidden="1">
      <c r="A408" s="288" t="s">
        <v>162</v>
      </c>
      <c r="B408" s="289"/>
      <c r="C408" s="290"/>
      <c r="D408" s="107">
        <v>300</v>
      </c>
      <c r="E408" s="107"/>
      <c r="F408" s="108">
        <f>G408</f>
        <v>0</v>
      </c>
      <c r="G408" s="108">
        <f>G410+G413</f>
        <v>0</v>
      </c>
      <c r="H408" s="108">
        <v>0</v>
      </c>
      <c r="I408" s="108">
        <f>J408</f>
        <v>0</v>
      </c>
      <c r="J408" s="108">
        <f>J410+J413</f>
        <v>0</v>
      </c>
      <c r="K408" s="108">
        <v>0</v>
      </c>
      <c r="L408" s="108">
        <f>M408</f>
        <v>0</v>
      </c>
      <c r="M408" s="108">
        <f>M410+M413</f>
        <v>0</v>
      </c>
      <c r="N408" s="108">
        <v>0</v>
      </c>
    </row>
    <row r="409" spans="1:14" ht="15" hidden="1">
      <c r="A409" s="249" t="s">
        <v>12</v>
      </c>
      <c r="B409" s="250"/>
      <c r="C409" s="251"/>
      <c r="D409" s="92"/>
      <c r="E409" s="92"/>
      <c r="F409" s="71"/>
      <c r="G409" s="71"/>
      <c r="H409" s="71"/>
      <c r="I409" s="71"/>
      <c r="J409" s="71"/>
      <c r="K409" s="71"/>
      <c r="L409" s="71"/>
      <c r="M409" s="71"/>
      <c r="N409" s="71"/>
    </row>
    <row r="410" spans="1:14" ht="15.75" customHeight="1" hidden="1">
      <c r="A410" s="249" t="s">
        <v>37</v>
      </c>
      <c r="B410" s="250"/>
      <c r="C410" s="251"/>
      <c r="D410" s="92">
        <v>310</v>
      </c>
      <c r="E410" s="92"/>
      <c r="F410" s="71">
        <f>G410</f>
        <v>0</v>
      </c>
      <c r="G410" s="71"/>
      <c r="H410" s="71">
        <v>0</v>
      </c>
      <c r="I410" s="71">
        <f>J410</f>
        <v>0</v>
      </c>
      <c r="J410" s="71"/>
      <c r="K410" s="71">
        <v>0</v>
      </c>
      <c r="L410" s="71">
        <f>M410</f>
        <v>0</v>
      </c>
      <c r="M410" s="71"/>
      <c r="N410" s="71">
        <v>0</v>
      </c>
    </row>
    <row r="411" spans="1:14" ht="29.25" customHeight="1" hidden="1">
      <c r="A411" s="249" t="s">
        <v>38</v>
      </c>
      <c r="B411" s="250"/>
      <c r="C411" s="251"/>
      <c r="D411" s="92">
        <v>320</v>
      </c>
      <c r="E411" s="92"/>
      <c r="F411" s="71"/>
      <c r="G411" s="71"/>
      <c r="H411" s="71"/>
      <c r="I411" s="71"/>
      <c r="J411" s="71"/>
      <c r="K411" s="71"/>
      <c r="L411" s="71"/>
      <c r="M411" s="71"/>
      <c r="N411" s="71"/>
    </row>
    <row r="412" spans="1:14" ht="31.5" customHeight="1" hidden="1">
      <c r="A412" s="249" t="s">
        <v>39</v>
      </c>
      <c r="B412" s="250"/>
      <c r="C412" s="251"/>
      <c r="D412" s="92">
        <v>330</v>
      </c>
      <c r="E412" s="92"/>
      <c r="F412" s="71"/>
      <c r="G412" s="71"/>
      <c r="H412" s="71"/>
      <c r="I412" s="71"/>
      <c r="J412" s="71"/>
      <c r="K412" s="71"/>
      <c r="L412" s="71"/>
      <c r="M412" s="71"/>
      <c r="N412" s="71"/>
    </row>
    <row r="413" spans="1:14" ht="19.5" customHeight="1" hidden="1">
      <c r="A413" s="267" t="s">
        <v>40</v>
      </c>
      <c r="B413" s="268"/>
      <c r="C413" s="269"/>
      <c r="D413" s="98">
        <v>340</v>
      </c>
      <c r="E413" s="98"/>
      <c r="F413" s="48">
        <f>G413</f>
        <v>0</v>
      </c>
      <c r="G413" s="48"/>
      <c r="H413" s="48">
        <v>0</v>
      </c>
      <c r="I413" s="48">
        <f>J413</f>
        <v>0</v>
      </c>
      <c r="J413" s="48"/>
      <c r="K413" s="48">
        <v>0</v>
      </c>
      <c r="L413" s="48">
        <f>M413</f>
        <v>0</v>
      </c>
      <c r="M413" s="48"/>
      <c r="N413" s="48">
        <v>0</v>
      </c>
    </row>
    <row r="414" spans="1:15" s="39" customFormat="1" ht="23.25" customHeight="1">
      <c r="A414" s="319" t="s">
        <v>223</v>
      </c>
      <c r="B414" s="320"/>
      <c r="C414" s="321"/>
      <c r="D414" s="120"/>
      <c r="E414" s="120"/>
      <c r="F414" s="121">
        <f>G414</f>
        <v>100000</v>
      </c>
      <c r="G414" s="121">
        <f>G416+G421+G443+G450</f>
        <v>100000</v>
      </c>
      <c r="H414" s="121">
        <v>0</v>
      </c>
      <c r="I414" s="121">
        <f>J414</f>
        <v>100000</v>
      </c>
      <c r="J414" s="121">
        <f>J416+J421+J443+J450</f>
        <v>100000</v>
      </c>
      <c r="K414" s="121">
        <v>0</v>
      </c>
      <c r="L414" s="121">
        <f>M414</f>
        <v>100000</v>
      </c>
      <c r="M414" s="121">
        <f>M416+M421+M443+M450</f>
        <v>100000</v>
      </c>
      <c r="N414" s="121">
        <v>0</v>
      </c>
      <c r="O414" s="156"/>
    </row>
    <row r="415" spans="1:14" ht="15" customHeight="1">
      <c r="A415" s="267" t="s">
        <v>168</v>
      </c>
      <c r="B415" s="268"/>
      <c r="C415" s="269"/>
      <c r="D415" s="92"/>
      <c r="E415" s="92"/>
      <c r="F415" s="71"/>
      <c r="G415" s="71"/>
      <c r="H415" s="71"/>
      <c r="I415" s="71"/>
      <c r="J415" s="71"/>
      <c r="K415" s="71"/>
      <c r="L415" s="71"/>
      <c r="M415" s="71"/>
      <c r="N415" s="71"/>
    </row>
    <row r="416" spans="1:14" ht="19.5" customHeight="1">
      <c r="A416" s="304" t="s">
        <v>25</v>
      </c>
      <c r="B416" s="305"/>
      <c r="C416" s="306"/>
      <c r="D416" s="107">
        <v>210</v>
      </c>
      <c r="E416" s="107"/>
      <c r="F416" s="108">
        <f>G416</f>
        <v>0</v>
      </c>
      <c r="G416" s="108">
        <f>G418+G420</f>
        <v>0</v>
      </c>
      <c r="H416" s="108">
        <v>0</v>
      </c>
      <c r="I416" s="108">
        <f>J416</f>
        <v>0</v>
      </c>
      <c r="J416" s="108">
        <f>J418+J420</f>
        <v>0</v>
      </c>
      <c r="K416" s="108">
        <v>0</v>
      </c>
      <c r="L416" s="108">
        <f>M416</f>
        <v>0</v>
      </c>
      <c r="M416" s="108">
        <f>M418+M420</f>
        <v>0</v>
      </c>
      <c r="N416" s="108">
        <v>0</v>
      </c>
    </row>
    <row r="417" spans="1:14" ht="15">
      <c r="A417" s="249" t="s">
        <v>12</v>
      </c>
      <c r="B417" s="250"/>
      <c r="C417" s="251"/>
      <c r="D417" s="97"/>
      <c r="E417" s="97"/>
      <c r="F417" s="71"/>
      <c r="G417" s="71"/>
      <c r="H417" s="71"/>
      <c r="I417" s="71"/>
      <c r="J417" s="71"/>
      <c r="K417" s="71"/>
      <c r="L417" s="71"/>
      <c r="M417" s="71"/>
      <c r="N417" s="71"/>
    </row>
    <row r="418" spans="1:14" ht="14.25" customHeight="1">
      <c r="A418" s="249" t="s">
        <v>26</v>
      </c>
      <c r="B418" s="250"/>
      <c r="C418" s="251"/>
      <c r="D418" s="92">
        <v>211</v>
      </c>
      <c r="E418" s="92"/>
      <c r="F418" s="71">
        <f>G418</f>
        <v>0</v>
      </c>
      <c r="G418" s="71"/>
      <c r="H418" s="71">
        <v>0</v>
      </c>
      <c r="I418" s="71">
        <f>J418</f>
        <v>0</v>
      </c>
      <c r="J418" s="71"/>
      <c r="K418" s="71">
        <v>0</v>
      </c>
      <c r="L418" s="71">
        <f>M418</f>
        <v>0</v>
      </c>
      <c r="M418" s="71"/>
      <c r="N418" s="71">
        <v>0</v>
      </c>
    </row>
    <row r="419" spans="1:14" ht="15" hidden="1">
      <c r="A419" s="249" t="s">
        <v>27</v>
      </c>
      <c r="B419" s="250"/>
      <c r="C419" s="251"/>
      <c r="D419" s="92">
        <v>212</v>
      </c>
      <c r="E419" s="92"/>
      <c r="F419" s="71"/>
      <c r="G419" s="71"/>
      <c r="H419" s="71"/>
      <c r="I419" s="71"/>
      <c r="J419" s="71"/>
      <c r="K419" s="71"/>
      <c r="L419" s="71"/>
      <c r="M419" s="71"/>
      <c r="N419" s="71"/>
    </row>
    <row r="420" spans="1:14" ht="14.25" customHeight="1">
      <c r="A420" s="273" t="s">
        <v>28</v>
      </c>
      <c r="B420" s="274"/>
      <c r="C420" s="275"/>
      <c r="D420" s="98">
        <v>213</v>
      </c>
      <c r="E420" s="98"/>
      <c r="F420" s="48">
        <f>G420</f>
        <v>0</v>
      </c>
      <c r="G420" s="48"/>
      <c r="H420" s="48">
        <v>0</v>
      </c>
      <c r="I420" s="48">
        <f>J420</f>
        <v>0</v>
      </c>
      <c r="J420" s="48"/>
      <c r="K420" s="48">
        <v>0</v>
      </c>
      <c r="L420" s="48">
        <f>M420</f>
        <v>0</v>
      </c>
      <c r="M420" s="48"/>
      <c r="N420" s="48">
        <v>0</v>
      </c>
    </row>
    <row r="421" spans="1:14" ht="15">
      <c r="A421" s="288" t="s">
        <v>151</v>
      </c>
      <c r="B421" s="289"/>
      <c r="C421" s="290"/>
      <c r="D421" s="103">
        <v>220</v>
      </c>
      <c r="E421" s="103"/>
      <c r="F421" s="104">
        <f>G421</f>
        <v>40000</v>
      </c>
      <c r="G421" s="104">
        <f>G423+G425+G434+G435</f>
        <v>40000</v>
      </c>
      <c r="H421" s="104">
        <v>0</v>
      </c>
      <c r="I421" s="104">
        <f>J421</f>
        <v>40000</v>
      </c>
      <c r="J421" s="104">
        <f>J423+J425+J434+J435</f>
        <v>40000</v>
      </c>
      <c r="K421" s="104">
        <v>0</v>
      </c>
      <c r="L421" s="104">
        <f>M421</f>
        <v>40000</v>
      </c>
      <c r="M421" s="104">
        <f>M423+M425+M434+M435</f>
        <v>40000</v>
      </c>
      <c r="N421" s="104">
        <v>0</v>
      </c>
    </row>
    <row r="422" spans="1:14" ht="15">
      <c r="A422" s="249" t="s">
        <v>12</v>
      </c>
      <c r="B422" s="250"/>
      <c r="C422" s="251"/>
      <c r="D422" s="92"/>
      <c r="E422" s="92"/>
      <c r="F422" s="71"/>
      <c r="G422" s="71"/>
      <c r="H422" s="71"/>
      <c r="I422" s="71"/>
      <c r="J422" s="71"/>
      <c r="K422" s="71"/>
      <c r="L422" s="71"/>
      <c r="M422" s="71"/>
      <c r="N422" s="71"/>
    </row>
    <row r="423" spans="1:14" ht="15">
      <c r="A423" s="249" t="s">
        <v>29</v>
      </c>
      <c r="B423" s="250"/>
      <c r="C423" s="251"/>
      <c r="D423" s="92">
        <v>221</v>
      </c>
      <c r="E423" s="92"/>
      <c r="F423" s="71">
        <f>G423</f>
        <v>0</v>
      </c>
      <c r="G423" s="71">
        <v>0</v>
      </c>
      <c r="H423" s="71">
        <v>0</v>
      </c>
      <c r="I423" s="71">
        <f>J423</f>
        <v>0</v>
      </c>
      <c r="J423" s="71">
        <v>0</v>
      </c>
      <c r="K423" s="71">
        <v>0</v>
      </c>
      <c r="L423" s="71">
        <f>M423</f>
        <v>0</v>
      </c>
      <c r="M423" s="71">
        <v>0</v>
      </c>
      <c r="N423" s="71">
        <v>0</v>
      </c>
    </row>
    <row r="424" spans="1:14" ht="15" hidden="1">
      <c r="A424" s="249" t="s">
        <v>30</v>
      </c>
      <c r="B424" s="250"/>
      <c r="C424" s="251"/>
      <c r="D424" s="92">
        <v>222</v>
      </c>
      <c r="E424" s="92"/>
      <c r="F424" s="71"/>
      <c r="G424" s="71"/>
      <c r="H424" s="71"/>
      <c r="I424" s="71"/>
      <c r="J424" s="71"/>
      <c r="K424" s="71"/>
      <c r="L424" s="71"/>
      <c r="M424" s="71"/>
      <c r="N424" s="71"/>
    </row>
    <row r="425" spans="1:14" ht="15">
      <c r="A425" s="249" t="s">
        <v>158</v>
      </c>
      <c r="B425" s="250"/>
      <c r="C425" s="251"/>
      <c r="D425" s="92">
        <v>223</v>
      </c>
      <c r="E425" s="92"/>
      <c r="F425" s="71">
        <f>G425</f>
        <v>0</v>
      </c>
      <c r="G425" s="71">
        <f>G427+G428+G430</f>
        <v>0</v>
      </c>
      <c r="H425" s="71">
        <v>0</v>
      </c>
      <c r="I425" s="71">
        <f>J425</f>
        <v>0</v>
      </c>
      <c r="J425" s="71">
        <f>J427+J428+J430</f>
        <v>0</v>
      </c>
      <c r="K425" s="71">
        <v>0</v>
      </c>
      <c r="L425" s="71">
        <f>M425</f>
        <v>0</v>
      </c>
      <c r="M425" s="71">
        <f>M427+M428+M430</f>
        <v>0</v>
      </c>
      <c r="N425" s="71">
        <v>0</v>
      </c>
    </row>
    <row r="426" spans="1:14" ht="15.75" customHeight="1">
      <c r="A426" s="249" t="s">
        <v>8</v>
      </c>
      <c r="B426" s="250"/>
      <c r="C426" s="251"/>
      <c r="D426" s="70"/>
      <c r="E426" s="70"/>
      <c r="F426" s="71"/>
      <c r="G426" s="71"/>
      <c r="H426" s="71"/>
      <c r="I426" s="71"/>
      <c r="J426" s="71"/>
      <c r="K426" s="71"/>
      <c r="L426" s="71"/>
      <c r="M426" s="71"/>
      <c r="N426" s="71"/>
    </row>
    <row r="427" spans="1:14" ht="15">
      <c r="A427" s="249" t="s">
        <v>48</v>
      </c>
      <c r="B427" s="250"/>
      <c r="C427" s="251"/>
      <c r="D427" s="92"/>
      <c r="E427" s="92"/>
      <c r="F427" s="71">
        <f>G427</f>
        <v>0</v>
      </c>
      <c r="G427" s="71"/>
      <c r="H427" s="71">
        <v>0</v>
      </c>
      <c r="I427" s="71">
        <f>J427</f>
        <v>0</v>
      </c>
      <c r="J427" s="71"/>
      <c r="K427" s="71">
        <v>0</v>
      </c>
      <c r="L427" s="71">
        <f>M427</f>
        <v>0</v>
      </c>
      <c r="M427" s="71"/>
      <c r="N427" s="71">
        <v>0</v>
      </c>
    </row>
    <row r="428" spans="1:14" ht="15">
      <c r="A428" s="249" t="s">
        <v>49</v>
      </c>
      <c r="B428" s="250"/>
      <c r="C428" s="251"/>
      <c r="D428" s="92"/>
      <c r="E428" s="92"/>
      <c r="F428" s="71">
        <f>G428</f>
        <v>0</v>
      </c>
      <c r="G428" s="71"/>
      <c r="H428" s="71">
        <v>0</v>
      </c>
      <c r="I428" s="71">
        <f>J428</f>
        <v>0</v>
      </c>
      <c r="J428" s="71"/>
      <c r="K428" s="71">
        <v>0</v>
      </c>
      <c r="L428" s="71">
        <f>M428</f>
        <v>0</v>
      </c>
      <c r="M428" s="71"/>
      <c r="N428" s="71">
        <v>0</v>
      </c>
    </row>
    <row r="429" spans="1:14" ht="15" hidden="1">
      <c r="A429" s="249" t="s">
        <v>152</v>
      </c>
      <c r="B429" s="250"/>
      <c r="C429" s="251"/>
      <c r="D429" s="92"/>
      <c r="E429" s="92"/>
      <c r="F429" s="71"/>
      <c r="G429" s="71"/>
      <c r="H429" s="71"/>
      <c r="I429" s="71"/>
      <c r="J429" s="71"/>
      <c r="K429" s="71"/>
      <c r="L429" s="71"/>
      <c r="M429" s="71"/>
      <c r="N429" s="71"/>
    </row>
    <row r="430" spans="1:14" ht="15">
      <c r="A430" s="249" t="s">
        <v>153</v>
      </c>
      <c r="B430" s="250"/>
      <c r="C430" s="251"/>
      <c r="D430" s="92"/>
      <c r="E430" s="92"/>
      <c r="F430" s="71">
        <f>G430</f>
        <v>0</v>
      </c>
      <c r="G430" s="71"/>
      <c r="H430" s="71">
        <v>0</v>
      </c>
      <c r="I430" s="71">
        <f>J430</f>
        <v>0</v>
      </c>
      <c r="J430" s="71"/>
      <c r="K430" s="71">
        <v>0</v>
      </c>
      <c r="L430" s="71">
        <f>M430</f>
        <v>0</v>
      </c>
      <c r="M430" s="71"/>
      <c r="N430" s="71">
        <v>0</v>
      </c>
    </row>
    <row r="431" spans="1:14" ht="30.75" customHeight="1" hidden="1">
      <c r="A431" s="249" t="s">
        <v>154</v>
      </c>
      <c r="B431" s="250"/>
      <c r="C431" s="251"/>
      <c r="D431" s="92"/>
      <c r="E431" s="92"/>
      <c r="F431" s="71"/>
      <c r="G431" s="71"/>
      <c r="H431" s="71"/>
      <c r="I431" s="71"/>
      <c r="J431" s="71"/>
      <c r="K431" s="71"/>
      <c r="L431" s="71"/>
      <c r="M431" s="71"/>
      <c r="N431" s="71"/>
    </row>
    <row r="432" spans="1:14" ht="15" hidden="1">
      <c r="A432" s="249" t="s">
        <v>53</v>
      </c>
      <c r="B432" s="250"/>
      <c r="C432" s="251"/>
      <c r="D432" s="92"/>
      <c r="E432" s="92"/>
      <c r="F432" s="71"/>
      <c r="G432" s="71"/>
      <c r="H432" s="71"/>
      <c r="I432" s="71"/>
      <c r="J432" s="71"/>
      <c r="K432" s="71"/>
      <c r="L432" s="71"/>
      <c r="M432" s="71"/>
      <c r="N432" s="71"/>
    </row>
    <row r="433" spans="1:14" ht="30" customHeight="1" hidden="1">
      <c r="A433" s="249" t="s">
        <v>31</v>
      </c>
      <c r="B433" s="250"/>
      <c r="C433" s="251"/>
      <c r="D433" s="92">
        <v>224</v>
      </c>
      <c r="E433" s="92"/>
      <c r="F433" s="71"/>
      <c r="G433" s="71"/>
      <c r="H433" s="71"/>
      <c r="I433" s="71"/>
      <c r="J433" s="71"/>
      <c r="K433" s="71"/>
      <c r="L433" s="71"/>
      <c r="M433" s="71"/>
      <c r="N433" s="71"/>
    </row>
    <row r="434" spans="1:14" ht="30" customHeight="1">
      <c r="A434" s="249" t="s">
        <v>32</v>
      </c>
      <c r="B434" s="250"/>
      <c r="C434" s="251"/>
      <c r="D434" s="92">
        <v>225</v>
      </c>
      <c r="E434" s="92">
        <v>2010</v>
      </c>
      <c r="F434" s="71">
        <f>G434</f>
        <v>15000</v>
      </c>
      <c r="G434" s="71">
        <v>15000</v>
      </c>
      <c r="H434" s="71">
        <v>0</v>
      </c>
      <c r="I434" s="71">
        <f>J434</f>
        <v>15000</v>
      </c>
      <c r="J434" s="71">
        <v>15000</v>
      </c>
      <c r="K434" s="71">
        <v>0</v>
      </c>
      <c r="L434" s="71">
        <f>M434</f>
        <v>15000</v>
      </c>
      <c r="M434" s="71">
        <v>15000</v>
      </c>
      <c r="N434" s="71">
        <v>0</v>
      </c>
    </row>
    <row r="435" spans="1:14" ht="14.25" customHeight="1">
      <c r="A435" s="267" t="s">
        <v>33</v>
      </c>
      <c r="B435" s="268"/>
      <c r="C435" s="269"/>
      <c r="D435" s="98">
        <v>226</v>
      </c>
      <c r="E435" s="98">
        <v>2010</v>
      </c>
      <c r="F435" s="48">
        <f>G435</f>
        <v>25000</v>
      </c>
      <c r="G435" s="48">
        <v>25000</v>
      </c>
      <c r="H435" s="48">
        <v>0</v>
      </c>
      <c r="I435" s="48">
        <f>J435</f>
        <v>25000</v>
      </c>
      <c r="J435" s="48">
        <v>25000</v>
      </c>
      <c r="K435" s="48">
        <v>0</v>
      </c>
      <c r="L435" s="48">
        <f>M435</f>
        <v>25000</v>
      </c>
      <c r="M435" s="48">
        <v>25000</v>
      </c>
      <c r="N435" s="48">
        <v>0</v>
      </c>
    </row>
    <row r="436" spans="1:14" ht="29.25" customHeight="1" hidden="1">
      <c r="A436" s="288" t="s">
        <v>155</v>
      </c>
      <c r="B436" s="289"/>
      <c r="C436" s="290"/>
      <c r="D436" s="103">
        <v>240</v>
      </c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</row>
    <row r="437" spans="1:14" ht="15" hidden="1">
      <c r="A437" s="249" t="s">
        <v>12</v>
      </c>
      <c r="B437" s="250"/>
      <c r="C437" s="251"/>
      <c r="D437" s="92"/>
      <c r="E437" s="92"/>
      <c r="F437" s="71"/>
      <c r="G437" s="71"/>
      <c r="H437" s="71"/>
      <c r="I437" s="71"/>
      <c r="J437" s="71"/>
      <c r="K437" s="71"/>
      <c r="L437" s="71"/>
      <c r="M437" s="71"/>
      <c r="N437" s="71"/>
    </row>
    <row r="438" spans="1:14" ht="45" customHeight="1" hidden="1">
      <c r="A438" s="267" t="s">
        <v>34</v>
      </c>
      <c r="B438" s="268"/>
      <c r="C438" s="269"/>
      <c r="D438" s="98">
        <v>241</v>
      </c>
      <c r="E438" s="9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 ht="15" hidden="1">
      <c r="A439" s="288" t="s">
        <v>156</v>
      </c>
      <c r="B439" s="289"/>
      <c r="C439" s="290"/>
      <c r="D439" s="103">
        <v>260</v>
      </c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</row>
    <row r="440" spans="1:14" ht="15" hidden="1">
      <c r="A440" s="249" t="s">
        <v>12</v>
      </c>
      <c r="B440" s="250"/>
      <c r="C440" s="251"/>
      <c r="D440" s="92"/>
      <c r="E440" s="92"/>
      <c r="F440" s="71"/>
      <c r="G440" s="71"/>
      <c r="H440" s="71"/>
      <c r="I440" s="71"/>
      <c r="J440" s="71"/>
      <c r="K440" s="71"/>
      <c r="L440" s="71"/>
      <c r="M440" s="71"/>
      <c r="N440" s="71"/>
    </row>
    <row r="441" spans="1:14" ht="32.25" customHeight="1" hidden="1">
      <c r="A441" s="249" t="s">
        <v>35</v>
      </c>
      <c r="B441" s="250"/>
      <c r="C441" s="251"/>
      <c r="D441" s="92">
        <v>262</v>
      </c>
      <c r="E441" s="92"/>
      <c r="F441" s="71"/>
      <c r="G441" s="71"/>
      <c r="H441" s="71"/>
      <c r="I441" s="71"/>
      <c r="J441" s="71"/>
      <c r="K441" s="71"/>
      <c r="L441" s="71"/>
      <c r="M441" s="71"/>
      <c r="N441" s="71"/>
    </row>
    <row r="442" spans="1:14" ht="45" customHeight="1" hidden="1">
      <c r="A442" s="267" t="s">
        <v>36</v>
      </c>
      <c r="B442" s="268"/>
      <c r="C442" s="269"/>
      <c r="D442" s="98">
        <v>263</v>
      </c>
      <c r="E442" s="9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 ht="15">
      <c r="A443" s="288" t="s">
        <v>157</v>
      </c>
      <c r="B443" s="289"/>
      <c r="C443" s="290"/>
      <c r="D443" s="92">
        <v>290</v>
      </c>
      <c r="E443" s="92"/>
      <c r="F443" s="71">
        <f>G443</f>
        <v>14000</v>
      </c>
      <c r="G443" s="71">
        <f>G445+G447+G448+G449</f>
        <v>14000</v>
      </c>
      <c r="H443" s="108">
        <v>0</v>
      </c>
      <c r="I443" s="71">
        <f>J443</f>
        <v>14000</v>
      </c>
      <c r="J443" s="71">
        <f>J445+J447+J448+J449</f>
        <v>14000</v>
      </c>
      <c r="K443" s="108">
        <v>0</v>
      </c>
      <c r="L443" s="71">
        <f>M443</f>
        <v>14000</v>
      </c>
      <c r="M443" s="71">
        <f>M445+M447+M448+M449</f>
        <v>14000</v>
      </c>
      <c r="N443" s="108">
        <v>0</v>
      </c>
    </row>
    <row r="444" spans="1:14" ht="15">
      <c r="A444" s="249" t="s">
        <v>8</v>
      </c>
      <c r="B444" s="250"/>
      <c r="C444" s="251"/>
      <c r="D444" s="92"/>
      <c r="E444" s="92"/>
      <c r="F444" s="71"/>
      <c r="G444" s="71"/>
      <c r="H444" s="71"/>
      <c r="I444" s="71"/>
      <c r="J444" s="71"/>
      <c r="K444" s="71"/>
      <c r="L444" s="71"/>
      <c r="M444" s="71"/>
      <c r="N444" s="71"/>
    </row>
    <row r="445" spans="1:14" ht="15" hidden="1">
      <c r="A445" s="249" t="s">
        <v>50</v>
      </c>
      <c r="B445" s="250"/>
      <c r="C445" s="251"/>
      <c r="D445" s="92"/>
      <c r="E445" s="92"/>
      <c r="F445" s="71">
        <f>G445</f>
        <v>0</v>
      </c>
      <c r="G445" s="71"/>
      <c r="H445" s="71">
        <v>0</v>
      </c>
      <c r="I445" s="71">
        <f>J445</f>
        <v>0</v>
      </c>
      <c r="J445" s="71"/>
      <c r="K445" s="71">
        <v>0</v>
      </c>
      <c r="L445" s="71">
        <f>M445</f>
        <v>0</v>
      </c>
      <c r="M445" s="71"/>
      <c r="N445" s="71">
        <v>0</v>
      </c>
    </row>
    <row r="446" spans="1:14" ht="15" hidden="1">
      <c r="A446" s="249" t="s">
        <v>159</v>
      </c>
      <c r="B446" s="250"/>
      <c r="C446" s="251"/>
      <c r="D446" s="92"/>
      <c r="E446" s="92"/>
      <c r="F446" s="71"/>
      <c r="G446" s="71"/>
      <c r="H446" s="66"/>
      <c r="I446" s="71"/>
      <c r="J446" s="71"/>
      <c r="K446" s="66"/>
      <c r="L446" s="71"/>
      <c r="M446" s="71"/>
      <c r="N446" s="66"/>
    </row>
    <row r="447" spans="1:14" ht="15" hidden="1">
      <c r="A447" s="249" t="s">
        <v>51</v>
      </c>
      <c r="B447" s="250"/>
      <c r="C447" s="251"/>
      <c r="D447" s="92"/>
      <c r="E447" s="92"/>
      <c r="F447" s="71">
        <f>G447</f>
        <v>0</v>
      </c>
      <c r="G447" s="71"/>
      <c r="H447" s="71">
        <v>0</v>
      </c>
      <c r="I447" s="71">
        <f>J447</f>
        <v>0</v>
      </c>
      <c r="J447" s="71"/>
      <c r="K447" s="71">
        <v>0</v>
      </c>
      <c r="L447" s="71">
        <f>M447</f>
        <v>0</v>
      </c>
      <c r="M447" s="71"/>
      <c r="N447" s="71">
        <v>0</v>
      </c>
    </row>
    <row r="448" spans="1:14" ht="15" hidden="1">
      <c r="A448" s="249" t="s">
        <v>160</v>
      </c>
      <c r="B448" s="250"/>
      <c r="C448" s="251"/>
      <c r="D448" s="92"/>
      <c r="E448" s="92"/>
      <c r="F448" s="71">
        <f>G448</f>
        <v>0</v>
      </c>
      <c r="G448" s="71"/>
      <c r="H448" s="71">
        <v>0</v>
      </c>
      <c r="I448" s="71">
        <f>J448</f>
        <v>0</v>
      </c>
      <c r="J448" s="71"/>
      <c r="K448" s="71">
        <v>0</v>
      </c>
      <c r="L448" s="71">
        <f>M448</f>
        <v>0</v>
      </c>
      <c r="M448" s="71"/>
      <c r="N448" s="71">
        <v>0</v>
      </c>
    </row>
    <row r="449" spans="1:14" ht="15">
      <c r="A449" s="267" t="s">
        <v>54</v>
      </c>
      <c r="B449" s="268"/>
      <c r="C449" s="269"/>
      <c r="D449" s="92"/>
      <c r="E449" s="92">
        <v>2010</v>
      </c>
      <c r="F449" s="71">
        <f>G449</f>
        <v>14000</v>
      </c>
      <c r="G449" s="71">
        <v>14000</v>
      </c>
      <c r="H449" s="48">
        <v>0</v>
      </c>
      <c r="I449" s="71">
        <f>J449</f>
        <v>14000</v>
      </c>
      <c r="J449" s="71">
        <v>14000</v>
      </c>
      <c r="K449" s="48">
        <v>0</v>
      </c>
      <c r="L449" s="71">
        <f>M449</f>
        <v>14000</v>
      </c>
      <c r="M449" s="71">
        <v>14000</v>
      </c>
      <c r="N449" s="48">
        <v>0</v>
      </c>
    </row>
    <row r="450" spans="1:14" ht="30.75" customHeight="1">
      <c r="A450" s="288" t="s">
        <v>162</v>
      </c>
      <c r="B450" s="289"/>
      <c r="C450" s="290"/>
      <c r="D450" s="107">
        <v>300</v>
      </c>
      <c r="E450" s="107"/>
      <c r="F450" s="108">
        <f>G450</f>
        <v>46000</v>
      </c>
      <c r="G450" s="108">
        <f>G452+G455</f>
        <v>46000</v>
      </c>
      <c r="H450" s="108">
        <v>0</v>
      </c>
      <c r="I450" s="108">
        <f>J450</f>
        <v>46000</v>
      </c>
      <c r="J450" s="108">
        <f>J452+J455</f>
        <v>46000</v>
      </c>
      <c r="K450" s="108">
        <v>0</v>
      </c>
      <c r="L450" s="108">
        <f>M450</f>
        <v>46000</v>
      </c>
      <c r="M450" s="108">
        <f>M452+M455</f>
        <v>46000</v>
      </c>
      <c r="N450" s="108">
        <v>0</v>
      </c>
    </row>
    <row r="451" spans="1:14" ht="15">
      <c r="A451" s="249" t="s">
        <v>12</v>
      </c>
      <c r="B451" s="250"/>
      <c r="C451" s="251"/>
      <c r="D451" s="92"/>
      <c r="E451" s="92"/>
      <c r="F451" s="71"/>
      <c r="G451" s="71"/>
      <c r="H451" s="71"/>
      <c r="I451" s="71"/>
      <c r="J451" s="71"/>
      <c r="K451" s="71"/>
      <c r="L451" s="71"/>
      <c r="M451" s="71"/>
      <c r="N451" s="71"/>
    </row>
    <row r="452" spans="1:14" ht="15.75" customHeight="1">
      <c r="A452" s="249" t="s">
        <v>37</v>
      </c>
      <c r="B452" s="250"/>
      <c r="C452" s="251"/>
      <c r="D452" s="92">
        <v>310</v>
      </c>
      <c r="E452" s="92">
        <v>2010</v>
      </c>
      <c r="F452" s="71">
        <f>G452</f>
        <v>16000</v>
      </c>
      <c r="G452" s="71">
        <v>16000</v>
      </c>
      <c r="H452" s="71">
        <v>0</v>
      </c>
      <c r="I452" s="71">
        <f>J452</f>
        <v>16000</v>
      </c>
      <c r="J452" s="71">
        <v>16000</v>
      </c>
      <c r="K452" s="71">
        <v>0</v>
      </c>
      <c r="L452" s="71">
        <f>M452</f>
        <v>16000</v>
      </c>
      <c r="M452" s="71">
        <v>16000</v>
      </c>
      <c r="N452" s="71">
        <v>0</v>
      </c>
    </row>
    <row r="453" spans="1:14" ht="29.25" customHeight="1" hidden="1">
      <c r="A453" s="249" t="s">
        <v>38</v>
      </c>
      <c r="B453" s="250"/>
      <c r="C453" s="251"/>
      <c r="D453" s="92">
        <v>320</v>
      </c>
      <c r="E453" s="92"/>
      <c r="F453" s="71"/>
      <c r="G453" s="71"/>
      <c r="H453" s="71"/>
      <c r="I453" s="71"/>
      <c r="J453" s="71"/>
      <c r="K453" s="71"/>
      <c r="L453" s="71"/>
      <c r="M453" s="71"/>
      <c r="N453" s="71"/>
    </row>
    <row r="454" spans="1:14" ht="31.5" customHeight="1" hidden="1">
      <c r="A454" s="249" t="s">
        <v>39</v>
      </c>
      <c r="B454" s="250"/>
      <c r="C454" s="251"/>
      <c r="D454" s="92">
        <v>330</v>
      </c>
      <c r="E454" s="92"/>
      <c r="F454" s="71"/>
      <c r="G454" s="71"/>
      <c r="H454" s="71"/>
      <c r="I454" s="71"/>
      <c r="J454" s="71"/>
      <c r="K454" s="71"/>
      <c r="L454" s="71"/>
      <c r="M454" s="71"/>
      <c r="N454" s="71"/>
    </row>
    <row r="455" spans="1:14" ht="19.5" customHeight="1">
      <c r="A455" s="267" t="s">
        <v>40</v>
      </c>
      <c r="B455" s="268"/>
      <c r="C455" s="269"/>
      <c r="D455" s="98">
        <v>340</v>
      </c>
      <c r="E455" s="98">
        <v>2010</v>
      </c>
      <c r="F455" s="48">
        <f>G455</f>
        <v>30000</v>
      </c>
      <c r="G455" s="71">
        <v>30000</v>
      </c>
      <c r="H455" s="48">
        <v>0</v>
      </c>
      <c r="I455" s="48">
        <f>J455</f>
        <v>30000</v>
      </c>
      <c r="J455" s="71">
        <v>30000</v>
      </c>
      <c r="K455" s="48">
        <v>0</v>
      </c>
      <c r="L455" s="48">
        <f>M455</f>
        <v>30000</v>
      </c>
      <c r="M455" s="71">
        <v>30000</v>
      </c>
      <c r="N455" s="48">
        <v>0</v>
      </c>
    </row>
    <row r="456" spans="1:15" s="39" customFormat="1" ht="35.25" customHeight="1">
      <c r="A456" s="319" t="s">
        <v>224</v>
      </c>
      <c r="B456" s="320"/>
      <c r="C456" s="321"/>
      <c r="D456" s="120"/>
      <c r="E456" s="120"/>
      <c r="F456" s="121">
        <f>G456</f>
        <v>78019.65000000001</v>
      </c>
      <c r="G456" s="121">
        <f>G458+G463+G485+G492</f>
        <v>78019.65000000001</v>
      </c>
      <c r="H456" s="121">
        <v>0</v>
      </c>
      <c r="I456" s="121">
        <f>J456</f>
        <v>145000</v>
      </c>
      <c r="J456" s="121">
        <f>J458+J463+J485+J492</f>
        <v>145000</v>
      </c>
      <c r="K456" s="121">
        <v>0</v>
      </c>
      <c r="L456" s="121">
        <f>M456</f>
        <v>145000</v>
      </c>
      <c r="M456" s="121">
        <f>M458+M463+M485+M492</f>
        <v>145000</v>
      </c>
      <c r="N456" s="121">
        <v>0</v>
      </c>
      <c r="O456" s="156"/>
    </row>
    <row r="457" spans="1:14" ht="15" customHeight="1">
      <c r="A457" s="267" t="s">
        <v>168</v>
      </c>
      <c r="B457" s="268"/>
      <c r="C457" s="269"/>
      <c r="D457" s="98"/>
      <c r="E457" s="9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 ht="19.5" customHeight="1" hidden="1">
      <c r="A458" s="304" t="s">
        <v>25</v>
      </c>
      <c r="B458" s="305"/>
      <c r="C458" s="306"/>
      <c r="D458" s="107">
        <v>210</v>
      </c>
      <c r="E458" s="107"/>
      <c r="F458" s="108">
        <f>G458</f>
        <v>0</v>
      </c>
      <c r="G458" s="108">
        <f>G460+G462</f>
        <v>0</v>
      </c>
      <c r="H458" s="108">
        <v>0</v>
      </c>
      <c r="I458" s="108">
        <f>J458</f>
        <v>0</v>
      </c>
      <c r="J458" s="108">
        <f>J460+J462</f>
        <v>0</v>
      </c>
      <c r="K458" s="108">
        <v>0</v>
      </c>
      <c r="L458" s="108">
        <f>M458</f>
        <v>0</v>
      </c>
      <c r="M458" s="108">
        <f>M460+M462</f>
        <v>0</v>
      </c>
      <c r="N458" s="108">
        <v>0</v>
      </c>
    </row>
    <row r="459" spans="1:14" ht="15" hidden="1">
      <c r="A459" s="249" t="s">
        <v>12</v>
      </c>
      <c r="B459" s="250"/>
      <c r="C459" s="251"/>
      <c r="D459" s="97"/>
      <c r="E459" s="97"/>
      <c r="F459" s="71"/>
      <c r="G459" s="71"/>
      <c r="H459" s="71"/>
      <c r="I459" s="71"/>
      <c r="J459" s="71"/>
      <c r="K459" s="71"/>
      <c r="L459" s="71"/>
      <c r="M459" s="71"/>
      <c r="N459" s="71"/>
    </row>
    <row r="460" spans="1:14" ht="14.25" customHeight="1" hidden="1">
      <c r="A460" s="249" t="s">
        <v>26</v>
      </c>
      <c r="B460" s="250"/>
      <c r="C460" s="251"/>
      <c r="D460" s="92">
        <v>211</v>
      </c>
      <c r="E460" s="92"/>
      <c r="F460" s="71">
        <f>G460</f>
        <v>0</v>
      </c>
      <c r="G460" s="71"/>
      <c r="H460" s="71">
        <v>0</v>
      </c>
      <c r="I460" s="71">
        <f>J460</f>
        <v>0</v>
      </c>
      <c r="J460" s="71"/>
      <c r="K460" s="71">
        <v>0</v>
      </c>
      <c r="L460" s="71">
        <f>M460</f>
        <v>0</v>
      </c>
      <c r="M460" s="71"/>
      <c r="N460" s="71">
        <v>0</v>
      </c>
    </row>
    <row r="461" spans="1:14" ht="15" hidden="1">
      <c r="A461" s="249" t="s">
        <v>27</v>
      </c>
      <c r="B461" s="250"/>
      <c r="C461" s="251"/>
      <c r="D461" s="92">
        <v>212</v>
      </c>
      <c r="E461" s="92"/>
      <c r="F461" s="71"/>
      <c r="G461" s="71"/>
      <c r="H461" s="71"/>
      <c r="I461" s="71"/>
      <c r="J461" s="71"/>
      <c r="K461" s="71"/>
      <c r="L461" s="71"/>
      <c r="M461" s="71"/>
      <c r="N461" s="71"/>
    </row>
    <row r="462" spans="1:14" ht="14.25" customHeight="1" hidden="1">
      <c r="A462" s="273" t="s">
        <v>28</v>
      </c>
      <c r="B462" s="274"/>
      <c r="C462" s="275"/>
      <c r="D462" s="98">
        <v>213</v>
      </c>
      <c r="E462" s="98"/>
      <c r="F462" s="48">
        <f>G462</f>
        <v>0</v>
      </c>
      <c r="G462" s="48"/>
      <c r="H462" s="48">
        <v>0</v>
      </c>
      <c r="I462" s="48">
        <f>J462</f>
        <v>0</v>
      </c>
      <c r="J462" s="48"/>
      <c r="K462" s="48">
        <v>0</v>
      </c>
      <c r="L462" s="48">
        <f>M462</f>
        <v>0</v>
      </c>
      <c r="M462" s="48"/>
      <c r="N462" s="48">
        <v>0</v>
      </c>
    </row>
    <row r="463" spans="1:14" ht="15">
      <c r="A463" s="288" t="s">
        <v>151</v>
      </c>
      <c r="B463" s="289"/>
      <c r="C463" s="290"/>
      <c r="D463" s="103">
        <v>220</v>
      </c>
      <c r="E463" s="103"/>
      <c r="F463" s="104">
        <f>G463</f>
        <v>78019.65000000001</v>
      </c>
      <c r="G463" s="104">
        <f>G465+G467+G476+G477</f>
        <v>78019.65000000001</v>
      </c>
      <c r="H463" s="104">
        <v>0</v>
      </c>
      <c r="I463" s="104">
        <f>J463</f>
        <v>145000</v>
      </c>
      <c r="J463" s="104">
        <f>J465+J467+J476+J477</f>
        <v>145000</v>
      </c>
      <c r="K463" s="104">
        <v>0</v>
      </c>
      <c r="L463" s="104">
        <f>M463</f>
        <v>145000</v>
      </c>
      <c r="M463" s="104">
        <f>M465+M467+M476+M477</f>
        <v>145000</v>
      </c>
      <c r="N463" s="104">
        <v>0</v>
      </c>
    </row>
    <row r="464" spans="1:14" ht="15">
      <c r="A464" s="249" t="s">
        <v>12</v>
      </c>
      <c r="B464" s="250"/>
      <c r="C464" s="251"/>
      <c r="D464" s="92"/>
      <c r="E464" s="92"/>
      <c r="F464" s="71"/>
      <c r="G464" s="71"/>
      <c r="H464" s="71"/>
      <c r="I464" s="71"/>
      <c r="J464" s="71"/>
      <c r="K464" s="71"/>
      <c r="L464" s="71"/>
      <c r="M464" s="71"/>
      <c r="N464" s="71"/>
    </row>
    <row r="465" spans="1:14" ht="15" hidden="1">
      <c r="A465" s="249" t="s">
        <v>29</v>
      </c>
      <c r="B465" s="250"/>
      <c r="C465" s="251"/>
      <c r="D465" s="92">
        <v>221</v>
      </c>
      <c r="E465" s="92"/>
      <c r="F465" s="71">
        <f>G465</f>
        <v>0</v>
      </c>
      <c r="G465" s="71">
        <v>0</v>
      </c>
      <c r="H465" s="71">
        <v>0</v>
      </c>
      <c r="I465" s="71">
        <f>J465</f>
        <v>0</v>
      </c>
      <c r="J465" s="71">
        <v>0</v>
      </c>
      <c r="K465" s="71">
        <v>0</v>
      </c>
      <c r="L465" s="71">
        <f>M465</f>
        <v>0</v>
      </c>
      <c r="M465" s="71">
        <v>0</v>
      </c>
      <c r="N465" s="71">
        <v>0</v>
      </c>
    </row>
    <row r="466" spans="1:14" ht="15" hidden="1">
      <c r="A466" s="249" t="s">
        <v>30</v>
      </c>
      <c r="B466" s="250"/>
      <c r="C466" s="251"/>
      <c r="D466" s="92">
        <v>222</v>
      </c>
      <c r="E466" s="92"/>
      <c r="F466" s="71"/>
      <c r="G466" s="71"/>
      <c r="H466" s="71"/>
      <c r="I466" s="71"/>
      <c r="J466" s="71"/>
      <c r="K466" s="71"/>
      <c r="L466" s="71"/>
      <c r="M466" s="71"/>
      <c r="N466" s="71"/>
    </row>
    <row r="467" spans="1:14" ht="15">
      <c r="A467" s="249" t="s">
        <v>158</v>
      </c>
      <c r="B467" s="250"/>
      <c r="C467" s="251"/>
      <c r="D467" s="92">
        <v>223</v>
      </c>
      <c r="E467" s="92"/>
      <c r="F467" s="71">
        <f>G467</f>
        <v>78019.65000000001</v>
      </c>
      <c r="G467" s="71">
        <f>G469+G470+G472</f>
        <v>78019.65000000001</v>
      </c>
      <c r="H467" s="71">
        <v>0</v>
      </c>
      <c r="I467" s="71">
        <f>J467</f>
        <v>145000</v>
      </c>
      <c r="J467" s="71">
        <f>J469+J470+J472</f>
        <v>145000</v>
      </c>
      <c r="K467" s="71">
        <v>0</v>
      </c>
      <c r="L467" s="71">
        <f>M467</f>
        <v>145000</v>
      </c>
      <c r="M467" s="71">
        <f>M469+M470+M472</f>
        <v>145000</v>
      </c>
      <c r="N467" s="71">
        <v>0</v>
      </c>
    </row>
    <row r="468" spans="1:14" ht="15.75" customHeight="1">
      <c r="A468" s="249" t="s">
        <v>8</v>
      </c>
      <c r="B468" s="250"/>
      <c r="C468" s="251"/>
      <c r="D468" s="70"/>
      <c r="E468" s="70"/>
      <c r="F468" s="71"/>
      <c r="G468" s="71"/>
      <c r="H468" s="71"/>
      <c r="I468" s="71"/>
      <c r="J468" s="71"/>
      <c r="K468" s="71"/>
      <c r="L468" s="71"/>
      <c r="M468" s="71"/>
      <c r="N468" s="71"/>
    </row>
    <row r="469" spans="1:14" ht="15">
      <c r="A469" s="249" t="s">
        <v>48</v>
      </c>
      <c r="B469" s="250"/>
      <c r="C469" s="251"/>
      <c r="D469" s="92"/>
      <c r="E469" s="92">
        <v>2011</v>
      </c>
      <c r="F469" s="71">
        <f>G469</f>
        <v>11347.54</v>
      </c>
      <c r="G469" s="71">
        <f>76000-64652.46</f>
        <v>11347.54</v>
      </c>
      <c r="H469" s="71">
        <v>0</v>
      </c>
      <c r="I469" s="71">
        <f>J469</f>
        <v>76000</v>
      </c>
      <c r="J469" s="71">
        <v>76000</v>
      </c>
      <c r="K469" s="71">
        <v>0</v>
      </c>
      <c r="L469" s="71">
        <f>M469</f>
        <v>76000</v>
      </c>
      <c r="M469" s="71">
        <v>76000</v>
      </c>
      <c r="N469" s="71">
        <v>0</v>
      </c>
    </row>
    <row r="470" spans="1:14" ht="15">
      <c r="A470" s="249" t="s">
        <v>49</v>
      </c>
      <c r="B470" s="250"/>
      <c r="C470" s="251"/>
      <c r="D470" s="92"/>
      <c r="E470" s="92">
        <v>2011</v>
      </c>
      <c r="F470" s="71">
        <f>G470</f>
        <v>64705.79</v>
      </c>
      <c r="G470" s="71">
        <f>67000-2294.21</f>
        <v>64705.79</v>
      </c>
      <c r="H470" s="71">
        <v>0</v>
      </c>
      <c r="I470" s="71">
        <f>J470</f>
        <v>67000</v>
      </c>
      <c r="J470" s="71">
        <v>67000</v>
      </c>
      <c r="K470" s="71">
        <v>0</v>
      </c>
      <c r="L470" s="71">
        <f>M470</f>
        <v>67000</v>
      </c>
      <c r="M470" s="71">
        <v>67000</v>
      </c>
      <c r="N470" s="71">
        <v>0</v>
      </c>
    </row>
    <row r="471" spans="1:14" ht="15" hidden="1">
      <c r="A471" s="249" t="s">
        <v>152</v>
      </c>
      <c r="B471" s="250"/>
      <c r="C471" s="251"/>
      <c r="D471" s="92"/>
      <c r="E471" s="92"/>
      <c r="F471" s="71"/>
      <c r="G471" s="71"/>
      <c r="H471" s="71"/>
      <c r="I471" s="71"/>
      <c r="J471" s="71"/>
      <c r="K471" s="71"/>
      <c r="L471" s="71"/>
      <c r="M471" s="71"/>
      <c r="N471" s="71"/>
    </row>
    <row r="472" spans="1:14" ht="15">
      <c r="A472" s="249" t="s">
        <v>153</v>
      </c>
      <c r="B472" s="250"/>
      <c r="C472" s="251"/>
      <c r="D472" s="92"/>
      <c r="E472" s="92">
        <v>2011</v>
      </c>
      <c r="F472" s="71">
        <f>G472</f>
        <v>1966.32</v>
      </c>
      <c r="G472" s="71">
        <f>2000-33.68</f>
        <v>1966.32</v>
      </c>
      <c r="H472" s="71">
        <v>0</v>
      </c>
      <c r="I472" s="71">
        <f>J472</f>
        <v>2000</v>
      </c>
      <c r="J472" s="71">
        <v>2000</v>
      </c>
      <c r="K472" s="71">
        <v>0</v>
      </c>
      <c r="L472" s="71">
        <f>M472</f>
        <v>2000</v>
      </c>
      <c r="M472" s="71">
        <v>2000</v>
      </c>
      <c r="N472" s="71">
        <v>0</v>
      </c>
    </row>
    <row r="473" spans="1:14" ht="30.75" customHeight="1" hidden="1">
      <c r="A473" s="249" t="s">
        <v>154</v>
      </c>
      <c r="B473" s="250"/>
      <c r="C473" s="251"/>
      <c r="D473" s="92"/>
      <c r="E473" s="92"/>
      <c r="F473" s="71"/>
      <c r="G473" s="71"/>
      <c r="H473" s="71"/>
      <c r="I473" s="71"/>
      <c r="J473" s="71"/>
      <c r="K473" s="71"/>
      <c r="L473" s="71"/>
      <c r="M473" s="71"/>
      <c r="N473" s="71"/>
    </row>
    <row r="474" spans="1:14" ht="15" hidden="1">
      <c r="A474" s="249" t="s">
        <v>53</v>
      </c>
      <c r="B474" s="250"/>
      <c r="C474" s="251"/>
      <c r="D474" s="92"/>
      <c r="E474" s="92"/>
      <c r="F474" s="71"/>
      <c r="G474" s="71"/>
      <c r="H474" s="71"/>
      <c r="I474" s="71"/>
      <c r="J474" s="71"/>
      <c r="K474" s="71"/>
      <c r="L474" s="71"/>
      <c r="M474" s="71"/>
      <c r="N474" s="71"/>
    </row>
    <row r="475" spans="1:14" ht="30" customHeight="1" hidden="1">
      <c r="A475" s="249" t="s">
        <v>31</v>
      </c>
      <c r="B475" s="250"/>
      <c r="C475" s="251"/>
      <c r="D475" s="92">
        <v>224</v>
      </c>
      <c r="E475" s="92"/>
      <c r="F475" s="71"/>
      <c r="G475" s="71"/>
      <c r="H475" s="71"/>
      <c r="I475" s="71"/>
      <c r="J475" s="71"/>
      <c r="K475" s="71"/>
      <c r="L475" s="71"/>
      <c r="M475" s="71"/>
      <c r="N475" s="71"/>
    </row>
    <row r="476" spans="1:14" ht="30" customHeight="1" hidden="1">
      <c r="A476" s="249" t="s">
        <v>32</v>
      </c>
      <c r="B476" s="250"/>
      <c r="C476" s="251"/>
      <c r="D476" s="92">
        <v>225</v>
      </c>
      <c r="E476" s="92"/>
      <c r="F476" s="71">
        <f>G476</f>
        <v>0</v>
      </c>
      <c r="G476" s="71"/>
      <c r="H476" s="71">
        <v>0</v>
      </c>
      <c r="I476" s="71">
        <f>J476</f>
        <v>0</v>
      </c>
      <c r="J476" s="71"/>
      <c r="K476" s="71">
        <v>0</v>
      </c>
      <c r="L476" s="71">
        <f>M476</f>
        <v>0</v>
      </c>
      <c r="M476" s="71"/>
      <c r="N476" s="71">
        <v>0</v>
      </c>
    </row>
    <row r="477" spans="1:14" ht="14.25" customHeight="1" hidden="1">
      <c r="A477" s="267" t="s">
        <v>33</v>
      </c>
      <c r="B477" s="268"/>
      <c r="C477" s="269"/>
      <c r="D477" s="98">
        <v>226</v>
      </c>
      <c r="E477" s="98"/>
      <c r="F477" s="48">
        <f>G477</f>
        <v>0</v>
      </c>
      <c r="G477" s="48"/>
      <c r="H477" s="48">
        <v>0</v>
      </c>
      <c r="I477" s="48">
        <f>J477</f>
        <v>0</v>
      </c>
      <c r="J477" s="48"/>
      <c r="K477" s="48">
        <v>0</v>
      </c>
      <c r="L477" s="48">
        <f>M477</f>
        <v>0</v>
      </c>
      <c r="M477" s="48"/>
      <c r="N477" s="48">
        <v>0</v>
      </c>
    </row>
    <row r="478" spans="1:14" ht="29.25" customHeight="1" hidden="1">
      <c r="A478" s="288" t="s">
        <v>155</v>
      </c>
      <c r="B478" s="289"/>
      <c r="C478" s="290"/>
      <c r="D478" s="103">
        <v>240</v>
      </c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</row>
    <row r="479" spans="1:14" ht="15" hidden="1">
      <c r="A479" s="249" t="s">
        <v>12</v>
      </c>
      <c r="B479" s="250"/>
      <c r="C479" s="251"/>
      <c r="D479" s="92"/>
      <c r="E479" s="92"/>
      <c r="F479" s="71"/>
      <c r="G479" s="71"/>
      <c r="H479" s="71"/>
      <c r="I479" s="71"/>
      <c r="J479" s="71"/>
      <c r="K479" s="71"/>
      <c r="L479" s="71"/>
      <c r="M479" s="71"/>
      <c r="N479" s="71"/>
    </row>
    <row r="480" spans="1:14" ht="45" customHeight="1" hidden="1">
      <c r="A480" s="267" t="s">
        <v>34</v>
      </c>
      <c r="B480" s="268"/>
      <c r="C480" s="269"/>
      <c r="D480" s="98">
        <v>241</v>
      </c>
      <c r="E480" s="9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 ht="15" hidden="1">
      <c r="A481" s="288" t="s">
        <v>156</v>
      </c>
      <c r="B481" s="289"/>
      <c r="C481" s="290"/>
      <c r="D481" s="103">
        <v>260</v>
      </c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</row>
    <row r="482" spans="1:14" ht="15" hidden="1">
      <c r="A482" s="249" t="s">
        <v>12</v>
      </c>
      <c r="B482" s="250"/>
      <c r="C482" s="251"/>
      <c r="D482" s="92"/>
      <c r="E482" s="92"/>
      <c r="F482" s="71"/>
      <c r="G482" s="71"/>
      <c r="H482" s="71"/>
      <c r="I482" s="71"/>
      <c r="J482" s="71"/>
      <c r="K482" s="71"/>
      <c r="L482" s="71"/>
      <c r="M482" s="71"/>
      <c r="N482" s="71"/>
    </row>
    <row r="483" spans="1:14" ht="32.25" customHeight="1" hidden="1">
      <c r="A483" s="249" t="s">
        <v>35</v>
      </c>
      <c r="B483" s="250"/>
      <c r="C483" s="251"/>
      <c r="D483" s="92">
        <v>262</v>
      </c>
      <c r="E483" s="92"/>
      <c r="F483" s="71"/>
      <c r="G483" s="71"/>
      <c r="H483" s="71"/>
      <c r="I483" s="71"/>
      <c r="J483" s="71"/>
      <c r="K483" s="71"/>
      <c r="L483" s="71"/>
      <c r="M483" s="71"/>
      <c r="N483" s="71"/>
    </row>
    <row r="484" spans="1:14" ht="45" customHeight="1" hidden="1">
      <c r="A484" s="267" t="s">
        <v>36</v>
      </c>
      <c r="B484" s="268"/>
      <c r="C484" s="269"/>
      <c r="D484" s="98">
        <v>263</v>
      </c>
      <c r="E484" s="9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 ht="15" hidden="1">
      <c r="A485" s="288" t="s">
        <v>157</v>
      </c>
      <c r="B485" s="289"/>
      <c r="C485" s="290"/>
      <c r="D485" s="92">
        <v>290</v>
      </c>
      <c r="E485" s="92"/>
      <c r="F485" s="71">
        <f>G485</f>
        <v>0</v>
      </c>
      <c r="G485" s="71">
        <f>G487+G489+G490+G491</f>
        <v>0</v>
      </c>
      <c r="H485" s="108">
        <v>0</v>
      </c>
      <c r="I485" s="71">
        <f>J485</f>
        <v>0</v>
      </c>
      <c r="J485" s="71">
        <f>J487+J489+J490+J491</f>
        <v>0</v>
      </c>
      <c r="K485" s="108">
        <v>0</v>
      </c>
      <c r="L485" s="71">
        <f>M485</f>
        <v>0</v>
      </c>
      <c r="M485" s="71">
        <f>M487+M489+M490+M491</f>
        <v>0</v>
      </c>
      <c r="N485" s="108">
        <v>0</v>
      </c>
    </row>
    <row r="486" spans="1:14" ht="15" hidden="1">
      <c r="A486" s="249" t="s">
        <v>8</v>
      </c>
      <c r="B486" s="250"/>
      <c r="C486" s="251"/>
      <c r="D486" s="92"/>
      <c r="E486" s="92"/>
      <c r="F486" s="71"/>
      <c r="G486" s="71"/>
      <c r="H486" s="71"/>
      <c r="I486" s="71"/>
      <c r="J486" s="71"/>
      <c r="K486" s="71"/>
      <c r="L486" s="71"/>
      <c r="M486" s="71"/>
      <c r="N486" s="71"/>
    </row>
    <row r="487" spans="1:14" ht="15" hidden="1">
      <c r="A487" s="249" t="s">
        <v>50</v>
      </c>
      <c r="B487" s="250"/>
      <c r="C487" s="251"/>
      <c r="D487" s="92"/>
      <c r="E487" s="92"/>
      <c r="F487" s="71">
        <f>G487</f>
        <v>0</v>
      </c>
      <c r="G487" s="71"/>
      <c r="H487" s="71">
        <v>0</v>
      </c>
      <c r="I487" s="71">
        <f>J487</f>
        <v>0</v>
      </c>
      <c r="J487" s="71"/>
      <c r="K487" s="71">
        <v>0</v>
      </c>
      <c r="L487" s="71">
        <f>M487</f>
        <v>0</v>
      </c>
      <c r="M487" s="71"/>
      <c r="N487" s="71">
        <v>0</v>
      </c>
    </row>
    <row r="488" spans="1:14" ht="15" hidden="1">
      <c r="A488" s="249" t="s">
        <v>159</v>
      </c>
      <c r="B488" s="250"/>
      <c r="C488" s="251"/>
      <c r="D488" s="92"/>
      <c r="E488" s="92"/>
      <c r="F488" s="71"/>
      <c r="G488" s="71"/>
      <c r="H488" s="66"/>
      <c r="I488" s="71"/>
      <c r="J488" s="71"/>
      <c r="K488" s="66"/>
      <c r="L488" s="71"/>
      <c r="M488" s="71"/>
      <c r="N488" s="66"/>
    </row>
    <row r="489" spans="1:14" ht="15" hidden="1">
      <c r="A489" s="249" t="s">
        <v>51</v>
      </c>
      <c r="B489" s="250"/>
      <c r="C489" s="251"/>
      <c r="D489" s="92"/>
      <c r="E489" s="92"/>
      <c r="F489" s="71">
        <f>G489</f>
        <v>0</v>
      </c>
      <c r="G489" s="71"/>
      <c r="H489" s="71">
        <v>0</v>
      </c>
      <c r="I489" s="71">
        <f>J489</f>
        <v>0</v>
      </c>
      <c r="J489" s="71"/>
      <c r="K489" s="71">
        <v>0</v>
      </c>
      <c r="L489" s="71">
        <f>M489</f>
        <v>0</v>
      </c>
      <c r="M489" s="71"/>
      <c r="N489" s="71">
        <v>0</v>
      </c>
    </row>
    <row r="490" spans="1:14" ht="15" hidden="1">
      <c r="A490" s="249" t="s">
        <v>160</v>
      </c>
      <c r="B490" s="250"/>
      <c r="C490" s="251"/>
      <c r="D490" s="92"/>
      <c r="E490" s="92"/>
      <c r="F490" s="71">
        <f>G490</f>
        <v>0</v>
      </c>
      <c r="G490" s="71"/>
      <c r="H490" s="71">
        <v>0</v>
      </c>
      <c r="I490" s="71">
        <f>J490</f>
        <v>0</v>
      </c>
      <c r="J490" s="71"/>
      <c r="K490" s="71">
        <v>0</v>
      </c>
      <c r="L490" s="71">
        <f>M490</f>
        <v>0</v>
      </c>
      <c r="M490" s="71"/>
      <c r="N490" s="71">
        <v>0</v>
      </c>
    </row>
    <row r="491" spans="1:14" ht="15" hidden="1">
      <c r="A491" s="267" t="s">
        <v>54</v>
      </c>
      <c r="B491" s="268"/>
      <c r="C491" s="269"/>
      <c r="D491" s="92"/>
      <c r="E491" s="92"/>
      <c r="F491" s="71">
        <f>G491</f>
        <v>0</v>
      </c>
      <c r="G491" s="71"/>
      <c r="H491" s="48">
        <v>0</v>
      </c>
      <c r="I491" s="71">
        <f>J491</f>
        <v>0</v>
      </c>
      <c r="J491" s="71"/>
      <c r="K491" s="48">
        <v>0</v>
      </c>
      <c r="L491" s="71">
        <f>M491</f>
        <v>0</v>
      </c>
      <c r="M491" s="71"/>
      <c r="N491" s="48">
        <v>0</v>
      </c>
    </row>
    <row r="492" spans="1:14" ht="30.75" customHeight="1" hidden="1">
      <c r="A492" s="288" t="s">
        <v>162</v>
      </c>
      <c r="B492" s="289"/>
      <c r="C492" s="290"/>
      <c r="D492" s="107">
        <v>300</v>
      </c>
      <c r="E492" s="107"/>
      <c r="F492" s="108">
        <f>G492</f>
        <v>0</v>
      </c>
      <c r="G492" s="108">
        <f>G494+G497</f>
        <v>0</v>
      </c>
      <c r="H492" s="108">
        <v>0</v>
      </c>
      <c r="I492" s="108">
        <f>J492</f>
        <v>0</v>
      </c>
      <c r="J492" s="108">
        <f>J494+J497</f>
        <v>0</v>
      </c>
      <c r="K492" s="108">
        <v>0</v>
      </c>
      <c r="L492" s="108">
        <f>M492</f>
        <v>0</v>
      </c>
      <c r="M492" s="108">
        <f>M494+M497</f>
        <v>0</v>
      </c>
      <c r="N492" s="108">
        <v>0</v>
      </c>
    </row>
    <row r="493" spans="1:14" ht="15" hidden="1">
      <c r="A493" s="249" t="s">
        <v>12</v>
      </c>
      <c r="B493" s="250"/>
      <c r="C493" s="251"/>
      <c r="D493" s="92"/>
      <c r="E493" s="92"/>
      <c r="F493" s="71"/>
      <c r="G493" s="71"/>
      <c r="H493" s="71"/>
      <c r="I493" s="71"/>
      <c r="J493" s="71"/>
      <c r="K493" s="71"/>
      <c r="L493" s="71"/>
      <c r="M493" s="71"/>
      <c r="N493" s="71"/>
    </row>
    <row r="494" spans="1:14" ht="15.75" customHeight="1" hidden="1">
      <c r="A494" s="249" t="s">
        <v>37</v>
      </c>
      <c r="B494" s="250"/>
      <c r="C494" s="251"/>
      <c r="D494" s="92">
        <v>310</v>
      </c>
      <c r="E494" s="92"/>
      <c r="F494" s="71">
        <f>G494</f>
        <v>0</v>
      </c>
      <c r="G494" s="71"/>
      <c r="H494" s="71">
        <v>0</v>
      </c>
      <c r="I494" s="71">
        <f>J494</f>
        <v>0</v>
      </c>
      <c r="J494" s="71"/>
      <c r="K494" s="71">
        <v>0</v>
      </c>
      <c r="L494" s="71">
        <f>M494</f>
        <v>0</v>
      </c>
      <c r="M494" s="71"/>
      <c r="N494" s="71">
        <v>0</v>
      </c>
    </row>
    <row r="495" spans="1:14" ht="29.25" customHeight="1" hidden="1">
      <c r="A495" s="249" t="s">
        <v>38</v>
      </c>
      <c r="B495" s="250"/>
      <c r="C495" s="251"/>
      <c r="D495" s="92">
        <v>320</v>
      </c>
      <c r="E495" s="92"/>
      <c r="F495" s="71"/>
      <c r="G495" s="71"/>
      <c r="H495" s="71"/>
      <c r="I495" s="71"/>
      <c r="J495" s="71"/>
      <c r="K495" s="71"/>
      <c r="L495" s="71"/>
      <c r="M495" s="71"/>
      <c r="N495" s="71"/>
    </row>
    <row r="496" spans="1:14" ht="31.5" customHeight="1" hidden="1">
      <c r="A496" s="249" t="s">
        <v>39</v>
      </c>
      <c r="B496" s="250"/>
      <c r="C496" s="251"/>
      <c r="D496" s="92">
        <v>330</v>
      </c>
      <c r="E496" s="92"/>
      <c r="F496" s="71"/>
      <c r="G496" s="71"/>
      <c r="H496" s="71"/>
      <c r="I496" s="71"/>
      <c r="J496" s="71"/>
      <c r="K496" s="71"/>
      <c r="L496" s="71"/>
      <c r="M496" s="71"/>
      <c r="N496" s="71"/>
    </row>
    <row r="497" spans="1:14" ht="19.5" customHeight="1" hidden="1">
      <c r="A497" s="267" t="s">
        <v>40</v>
      </c>
      <c r="B497" s="268"/>
      <c r="C497" s="269"/>
      <c r="D497" s="98">
        <v>340</v>
      </c>
      <c r="E497" s="98"/>
      <c r="F497" s="48">
        <f>G497</f>
        <v>0</v>
      </c>
      <c r="G497" s="71"/>
      <c r="H497" s="48">
        <v>0</v>
      </c>
      <c r="I497" s="48">
        <f>J497</f>
        <v>0</v>
      </c>
      <c r="J497" s="71"/>
      <c r="K497" s="48">
        <v>0</v>
      </c>
      <c r="L497" s="48">
        <f>M497</f>
        <v>0</v>
      </c>
      <c r="M497" s="71"/>
      <c r="N497" s="48">
        <v>0</v>
      </c>
    </row>
    <row r="498" spans="1:15" s="39" customFormat="1" ht="23.25" customHeight="1">
      <c r="A498" s="319" t="s">
        <v>225</v>
      </c>
      <c r="B498" s="320"/>
      <c r="C498" s="321"/>
      <c r="D498" s="120"/>
      <c r="E498" s="120"/>
      <c r="F498" s="121">
        <f>G498</f>
        <v>142237.09</v>
      </c>
      <c r="G498" s="121">
        <f>G500+G505+G527+G534</f>
        <v>142237.09</v>
      </c>
      <c r="H498" s="121">
        <v>0</v>
      </c>
      <c r="I498" s="121">
        <f>J498</f>
        <v>63000</v>
      </c>
      <c r="J498" s="121">
        <f>J500+J505+J527+J534</f>
        <v>63000</v>
      </c>
      <c r="K498" s="121">
        <v>0</v>
      </c>
      <c r="L498" s="121">
        <f>M498</f>
        <v>63000</v>
      </c>
      <c r="M498" s="121">
        <f>M500+M505+M527+M534</f>
        <v>63000</v>
      </c>
      <c r="N498" s="121">
        <v>0</v>
      </c>
      <c r="O498" s="156"/>
    </row>
    <row r="499" spans="1:14" ht="15" customHeight="1">
      <c r="A499" s="267" t="s">
        <v>168</v>
      </c>
      <c r="B499" s="268"/>
      <c r="C499" s="269"/>
      <c r="D499" s="98"/>
      <c r="E499" s="9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 ht="19.5" customHeight="1" hidden="1">
      <c r="A500" s="304" t="s">
        <v>25</v>
      </c>
      <c r="B500" s="305"/>
      <c r="C500" s="306"/>
      <c r="D500" s="107">
        <v>210</v>
      </c>
      <c r="E500" s="107"/>
      <c r="F500" s="108">
        <f>G500</f>
        <v>0</v>
      </c>
      <c r="G500" s="108">
        <f>G502+G504</f>
        <v>0</v>
      </c>
      <c r="H500" s="108">
        <v>0</v>
      </c>
      <c r="I500" s="108">
        <f>J500</f>
        <v>0</v>
      </c>
      <c r="J500" s="108">
        <f>J502+J504</f>
        <v>0</v>
      </c>
      <c r="K500" s="108">
        <v>0</v>
      </c>
      <c r="L500" s="108">
        <f>M500</f>
        <v>0</v>
      </c>
      <c r="M500" s="108">
        <f>M502+M504</f>
        <v>0</v>
      </c>
      <c r="N500" s="108">
        <v>0</v>
      </c>
    </row>
    <row r="501" spans="1:14" ht="15" hidden="1">
      <c r="A501" s="249" t="s">
        <v>12</v>
      </c>
      <c r="B501" s="250"/>
      <c r="C501" s="251"/>
      <c r="D501" s="97"/>
      <c r="E501" s="97"/>
      <c r="F501" s="71"/>
      <c r="G501" s="71"/>
      <c r="H501" s="71"/>
      <c r="I501" s="71"/>
      <c r="J501" s="71"/>
      <c r="K501" s="71"/>
      <c r="L501" s="71"/>
      <c r="M501" s="71"/>
      <c r="N501" s="71"/>
    </row>
    <row r="502" spans="1:14" ht="14.25" customHeight="1" hidden="1">
      <c r="A502" s="249" t="s">
        <v>26</v>
      </c>
      <c r="B502" s="250"/>
      <c r="C502" s="251"/>
      <c r="D502" s="92">
        <v>211</v>
      </c>
      <c r="E502" s="92"/>
      <c r="F502" s="71">
        <f>G502</f>
        <v>0</v>
      </c>
      <c r="G502" s="71"/>
      <c r="H502" s="71">
        <v>0</v>
      </c>
      <c r="I502" s="71">
        <f>J502</f>
        <v>0</v>
      </c>
      <c r="J502" s="71"/>
      <c r="K502" s="71">
        <v>0</v>
      </c>
      <c r="L502" s="71">
        <f>M502</f>
        <v>0</v>
      </c>
      <c r="M502" s="71"/>
      <c r="N502" s="71">
        <v>0</v>
      </c>
    </row>
    <row r="503" spans="1:14" ht="15" hidden="1">
      <c r="A503" s="249" t="s">
        <v>27</v>
      </c>
      <c r="B503" s="250"/>
      <c r="C503" s="251"/>
      <c r="D503" s="92">
        <v>212</v>
      </c>
      <c r="E503" s="92"/>
      <c r="F503" s="71"/>
      <c r="G503" s="71"/>
      <c r="H503" s="71"/>
      <c r="I503" s="71"/>
      <c r="J503" s="71"/>
      <c r="K503" s="71"/>
      <c r="L503" s="71"/>
      <c r="M503" s="71"/>
      <c r="N503" s="71"/>
    </row>
    <row r="504" spans="1:14" ht="14.25" customHeight="1" hidden="1">
      <c r="A504" s="273" t="s">
        <v>28</v>
      </c>
      <c r="B504" s="274"/>
      <c r="C504" s="275"/>
      <c r="D504" s="98">
        <v>213</v>
      </c>
      <c r="E504" s="98"/>
      <c r="F504" s="48">
        <f>G504</f>
        <v>0</v>
      </c>
      <c r="G504" s="48"/>
      <c r="H504" s="48">
        <v>0</v>
      </c>
      <c r="I504" s="48">
        <f>J504</f>
        <v>0</v>
      </c>
      <c r="J504" s="48"/>
      <c r="K504" s="48">
        <v>0</v>
      </c>
      <c r="L504" s="48">
        <f>M504</f>
        <v>0</v>
      </c>
      <c r="M504" s="48"/>
      <c r="N504" s="48">
        <v>0</v>
      </c>
    </row>
    <row r="505" spans="1:14" ht="15">
      <c r="A505" s="288" t="s">
        <v>151</v>
      </c>
      <c r="B505" s="289"/>
      <c r="C505" s="290"/>
      <c r="D505" s="103">
        <v>220</v>
      </c>
      <c r="E505" s="103"/>
      <c r="F505" s="104">
        <f>G505</f>
        <v>130294.73999999999</v>
      </c>
      <c r="G505" s="104">
        <f>G507+G509+G518+G519</f>
        <v>130294.73999999999</v>
      </c>
      <c r="H505" s="104">
        <v>0</v>
      </c>
      <c r="I505" s="104">
        <f>J505</f>
        <v>29000</v>
      </c>
      <c r="J505" s="104">
        <f>J507+J509+J518+J519</f>
        <v>29000</v>
      </c>
      <c r="K505" s="104">
        <v>0</v>
      </c>
      <c r="L505" s="104">
        <f>M505</f>
        <v>29000</v>
      </c>
      <c r="M505" s="104">
        <f>M507+M509+M518+M519</f>
        <v>29000</v>
      </c>
      <c r="N505" s="104">
        <v>0</v>
      </c>
    </row>
    <row r="506" spans="1:14" ht="15">
      <c r="A506" s="249" t="s">
        <v>12</v>
      </c>
      <c r="B506" s="250"/>
      <c r="C506" s="251"/>
      <c r="D506" s="92"/>
      <c r="E506" s="92"/>
      <c r="F506" s="71"/>
      <c r="G506" s="71"/>
      <c r="H506" s="71"/>
      <c r="I506" s="71"/>
      <c r="J506" s="71"/>
      <c r="K506" s="71"/>
      <c r="L506" s="71"/>
      <c r="M506" s="71"/>
      <c r="N506" s="71"/>
    </row>
    <row r="507" spans="1:14" ht="15">
      <c r="A507" s="249" t="s">
        <v>29</v>
      </c>
      <c r="B507" s="250"/>
      <c r="C507" s="251"/>
      <c r="D507" s="92">
        <v>221</v>
      </c>
      <c r="E507" s="92"/>
      <c r="F507" s="71">
        <f>G507</f>
        <v>16749.6</v>
      </c>
      <c r="G507" s="71">
        <f>18749.6-2000</f>
        <v>16749.6</v>
      </c>
      <c r="H507" s="71">
        <v>0</v>
      </c>
      <c r="I507" s="71">
        <f>J507</f>
        <v>0</v>
      </c>
      <c r="J507" s="71">
        <v>0</v>
      </c>
      <c r="K507" s="71">
        <v>0</v>
      </c>
      <c r="L507" s="71">
        <f>M507</f>
        <v>0</v>
      </c>
      <c r="M507" s="71">
        <v>0</v>
      </c>
      <c r="N507" s="71">
        <v>0</v>
      </c>
    </row>
    <row r="508" spans="1:14" ht="15" hidden="1">
      <c r="A508" s="249" t="s">
        <v>30</v>
      </c>
      <c r="B508" s="250"/>
      <c r="C508" s="251"/>
      <c r="D508" s="92">
        <v>222</v>
      </c>
      <c r="E508" s="92"/>
      <c r="F508" s="71"/>
      <c r="G508" s="71"/>
      <c r="H508" s="71"/>
      <c r="I508" s="71"/>
      <c r="J508" s="71"/>
      <c r="K508" s="71"/>
      <c r="L508" s="71"/>
      <c r="M508" s="71"/>
      <c r="N508" s="71"/>
    </row>
    <row r="509" spans="1:14" ht="15" hidden="1">
      <c r="A509" s="249" t="s">
        <v>158</v>
      </c>
      <c r="B509" s="250"/>
      <c r="C509" s="251"/>
      <c r="D509" s="92">
        <v>223</v>
      </c>
      <c r="E509" s="92"/>
      <c r="F509" s="71">
        <f>G509</f>
        <v>0</v>
      </c>
      <c r="G509" s="71">
        <f>G511+G512+G514</f>
        <v>0</v>
      </c>
      <c r="H509" s="71">
        <v>0</v>
      </c>
      <c r="I509" s="71">
        <f>J509</f>
        <v>0</v>
      </c>
      <c r="J509" s="71">
        <f>J511+J512+J514</f>
        <v>0</v>
      </c>
      <c r="K509" s="71">
        <v>0</v>
      </c>
      <c r="L509" s="71">
        <f>M509</f>
        <v>0</v>
      </c>
      <c r="M509" s="71">
        <f>M511+M512+M514</f>
        <v>0</v>
      </c>
      <c r="N509" s="71">
        <v>0</v>
      </c>
    </row>
    <row r="510" spans="1:14" ht="15.75" customHeight="1" hidden="1">
      <c r="A510" s="249" t="s">
        <v>8</v>
      </c>
      <c r="B510" s="250"/>
      <c r="C510" s="251"/>
      <c r="D510" s="70"/>
      <c r="E510" s="70"/>
      <c r="F510" s="71"/>
      <c r="G510" s="71"/>
      <c r="H510" s="71"/>
      <c r="I510" s="71"/>
      <c r="J510" s="71"/>
      <c r="K510" s="71"/>
      <c r="L510" s="71"/>
      <c r="M510" s="71"/>
      <c r="N510" s="71"/>
    </row>
    <row r="511" spans="1:14" ht="15" hidden="1">
      <c r="A511" s="249" t="s">
        <v>48</v>
      </c>
      <c r="B511" s="250"/>
      <c r="C511" s="251"/>
      <c r="D511" s="92"/>
      <c r="E511" s="92"/>
      <c r="F511" s="71">
        <f>G511</f>
        <v>0</v>
      </c>
      <c r="G511" s="71"/>
      <c r="H511" s="71">
        <v>0</v>
      </c>
      <c r="I511" s="71">
        <f>J511</f>
        <v>0</v>
      </c>
      <c r="J511" s="71"/>
      <c r="K511" s="71">
        <v>0</v>
      </c>
      <c r="L511" s="71">
        <f>M511</f>
        <v>0</v>
      </c>
      <c r="M511" s="71"/>
      <c r="N511" s="71">
        <v>0</v>
      </c>
    </row>
    <row r="512" spans="1:14" ht="15" hidden="1">
      <c r="A512" s="249" t="s">
        <v>49</v>
      </c>
      <c r="B512" s="250"/>
      <c r="C512" s="251"/>
      <c r="D512" s="92"/>
      <c r="E512" s="92"/>
      <c r="F512" s="71">
        <f>G512</f>
        <v>0</v>
      </c>
      <c r="G512" s="71"/>
      <c r="H512" s="71">
        <v>0</v>
      </c>
      <c r="I512" s="71">
        <f>J512</f>
        <v>0</v>
      </c>
      <c r="J512" s="71"/>
      <c r="K512" s="71">
        <v>0</v>
      </c>
      <c r="L512" s="71">
        <f>M512</f>
        <v>0</v>
      </c>
      <c r="M512" s="71"/>
      <c r="N512" s="71">
        <v>0</v>
      </c>
    </row>
    <row r="513" spans="1:14" ht="15" hidden="1">
      <c r="A513" s="249" t="s">
        <v>152</v>
      </c>
      <c r="B513" s="250"/>
      <c r="C513" s="251"/>
      <c r="D513" s="92"/>
      <c r="E513" s="92"/>
      <c r="F513" s="71"/>
      <c r="G513" s="71"/>
      <c r="H513" s="71"/>
      <c r="I513" s="71"/>
      <c r="J513" s="71"/>
      <c r="K513" s="71"/>
      <c r="L513" s="71"/>
      <c r="M513" s="71"/>
      <c r="N513" s="71"/>
    </row>
    <row r="514" spans="1:14" ht="15" hidden="1">
      <c r="A514" s="249" t="s">
        <v>153</v>
      </c>
      <c r="B514" s="250"/>
      <c r="C514" s="251"/>
      <c r="D514" s="92"/>
      <c r="E514" s="92"/>
      <c r="F514" s="71">
        <f>G514</f>
        <v>0</v>
      </c>
      <c r="G514" s="71"/>
      <c r="H514" s="71">
        <v>0</v>
      </c>
      <c r="I514" s="71">
        <f>J514</f>
        <v>0</v>
      </c>
      <c r="J514" s="71"/>
      <c r="K514" s="71">
        <v>0</v>
      </c>
      <c r="L514" s="71">
        <f>M514</f>
        <v>0</v>
      </c>
      <c r="M514" s="71"/>
      <c r="N514" s="71">
        <v>0</v>
      </c>
    </row>
    <row r="515" spans="1:14" ht="30.75" customHeight="1" hidden="1">
      <c r="A515" s="249" t="s">
        <v>154</v>
      </c>
      <c r="B515" s="250"/>
      <c r="C515" s="251"/>
      <c r="D515" s="92"/>
      <c r="E515" s="92"/>
      <c r="F515" s="71"/>
      <c r="G515" s="71"/>
      <c r="H515" s="71"/>
      <c r="I515" s="71"/>
      <c r="J515" s="71"/>
      <c r="K515" s="71"/>
      <c r="L515" s="71"/>
      <c r="M515" s="71"/>
      <c r="N515" s="71"/>
    </row>
    <row r="516" spans="1:14" ht="15" hidden="1">
      <c r="A516" s="249" t="s">
        <v>53</v>
      </c>
      <c r="B516" s="250"/>
      <c r="C516" s="251"/>
      <c r="D516" s="92"/>
      <c r="E516" s="92"/>
      <c r="F516" s="71"/>
      <c r="G516" s="71"/>
      <c r="H516" s="71"/>
      <c r="I516" s="71"/>
      <c r="J516" s="71"/>
      <c r="K516" s="71"/>
      <c r="L516" s="71"/>
      <c r="M516" s="71"/>
      <c r="N516" s="71"/>
    </row>
    <row r="517" spans="1:14" ht="30" customHeight="1" hidden="1">
      <c r="A517" s="249" t="s">
        <v>31</v>
      </c>
      <c r="B517" s="250"/>
      <c r="C517" s="251"/>
      <c r="D517" s="92">
        <v>224</v>
      </c>
      <c r="E517" s="92"/>
      <c r="F517" s="71"/>
      <c r="G517" s="71"/>
      <c r="H517" s="71"/>
      <c r="I517" s="71"/>
      <c r="J517" s="71"/>
      <c r="K517" s="71"/>
      <c r="L517" s="71"/>
      <c r="M517" s="71"/>
      <c r="N517" s="71"/>
    </row>
    <row r="518" spans="1:14" ht="30" customHeight="1">
      <c r="A518" s="249" t="s">
        <v>32</v>
      </c>
      <c r="B518" s="250"/>
      <c r="C518" s="251"/>
      <c r="D518" s="92">
        <v>225</v>
      </c>
      <c r="E518" s="92">
        <v>2019</v>
      </c>
      <c r="F518" s="71">
        <f>G518</f>
        <v>25476</v>
      </c>
      <c r="G518" s="71">
        <f>16000+9476</f>
        <v>25476</v>
      </c>
      <c r="H518" s="71">
        <v>0</v>
      </c>
      <c r="I518" s="71">
        <f>J518</f>
        <v>16000</v>
      </c>
      <c r="J518" s="71">
        <v>16000</v>
      </c>
      <c r="K518" s="71">
        <v>0</v>
      </c>
      <c r="L518" s="71">
        <f>M518</f>
        <v>16000</v>
      </c>
      <c r="M518" s="71">
        <v>16000</v>
      </c>
      <c r="N518" s="71">
        <v>0</v>
      </c>
    </row>
    <row r="519" spans="1:14" ht="14.25" customHeight="1">
      <c r="A519" s="267" t="s">
        <v>33</v>
      </c>
      <c r="B519" s="268"/>
      <c r="C519" s="269"/>
      <c r="D519" s="98">
        <v>226</v>
      </c>
      <c r="E519" s="98">
        <v>2019</v>
      </c>
      <c r="F519" s="48">
        <f>G519</f>
        <v>88069.14</v>
      </c>
      <c r="G519" s="48">
        <f>13000+55524+19545.14</f>
        <v>88069.14</v>
      </c>
      <c r="H519" s="48">
        <v>0</v>
      </c>
      <c r="I519" s="48">
        <f>J519</f>
        <v>13000</v>
      </c>
      <c r="J519" s="48">
        <v>13000</v>
      </c>
      <c r="K519" s="48">
        <v>0</v>
      </c>
      <c r="L519" s="48">
        <f>M519</f>
        <v>13000</v>
      </c>
      <c r="M519" s="48">
        <v>13000</v>
      </c>
      <c r="N519" s="48">
        <v>0</v>
      </c>
    </row>
    <row r="520" spans="1:14" ht="29.25" customHeight="1" hidden="1">
      <c r="A520" s="288" t="s">
        <v>155</v>
      </c>
      <c r="B520" s="289"/>
      <c r="C520" s="290"/>
      <c r="D520" s="103">
        <v>240</v>
      </c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</row>
    <row r="521" spans="1:14" ht="15" hidden="1">
      <c r="A521" s="249" t="s">
        <v>12</v>
      </c>
      <c r="B521" s="250"/>
      <c r="C521" s="251"/>
      <c r="D521" s="92"/>
      <c r="E521" s="92"/>
      <c r="F521" s="71"/>
      <c r="G521" s="71"/>
      <c r="H521" s="71"/>
      <c r="I521" s="71"/>
      <c r="J521" s="71"/>
      <c r="K521" s="71"/>
      <c r="L521" s="71"/>
      <c r="M521" s="71"/>
      <c r="N521" s="71"/>
    </row>
    <row r="522" spans="1:14" ht="45" customHeight="1" hidden="1">
      <c r="A522" s="267" t="s">
        <v>34</v>
      </c>
      <c r="B522" s="268"/>
      <c r="C522" s="269"/>
      <c r="D522" s="98">
        <v>241</v>
      </c>
      <c r="E522" s="98"/>
      <c r="F522" s="48"/>
      <c r="G522" s="48"/>
      <c r="H522" s="48"/>
      <c r="I522" s="48"/>
      <c r="J522" s="48"/>
      <c r="K522" s="48"/>
      <c r="L522" s="48"/>
      <c r="M522" s="48"/>
      <c r="N522" s="48"/>
    </row>
    <row r="523" spans="1:14" ht="15" hidden="1">
      <c r="A523" s="288" t="s">
        <v>156</v>
      </c>
      <c r="B523" s="289"/>
      <c r="C523" s="290"/>
      <c r="D523" s="103">
        <v>260</v>
      </c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</row>
    <row r="524" spans="1:14" ht="15" hidden="1">
      <c r="A524" s="249" t="s">
        <v>12</v>
      </c>
      <c r="B524" s="250"/>
      <c r="C524" s="251"/>
      <c r="D524" s="92"/>
      <c r="E524" s="92"/>
      <c r="F524" s="71"/>
      <c r="G524" s="71"/>
      <c r="H524" s="71"/>
      <c r="I524" s="71"/>
      <c r="J524" s="71"/>
      <c r="K524" s="71"/>
      <c r="L524" s="71"/>
      <c r="M524" s="71"/>
      <c r="N524" s="71"/>
    </row>
    <row r="525" spans="1:14" ht="32.25" customHeight="1" hidden="1">
      <c r="A525" s="249" t="s">
        <v>35</v>
      </c>
      <c r="B525" s="250"/>
      <c r="C525" s="251"/>
      <c r="D525" s="92">
        <v>262</v>
      </c>
      <c r="E525" s="92"/>
      <c r="F525" s="71"/>
      <c r="G525" s="71"/>
      <c r="H525" s="71"/>
      <c r="I525" s="71"/>
      <c r="J525" s="71"/>
      <c r="K525" s="71"/>
      <c r="L525" s="71"/>
      <c r="M525" s="71"/>
      <c r="N525" s="71"/>
    </row>
    <row r="526" spans="1:14" ht="45" customHeight="1" hidden="1">
      <c r="A526" s="267" t="s">
        <v>36</v>
      </c>
      <c r="B526" s="268"/>
      <c r="C526" s="269"/>
      <c r="D526" s="98">
        <v>263</v>
      </c>
      <c r="E526" s="98"/>
      <c r="F526" s="48"/>
      <c r="G526" s="48"/>
      <c r="H526" s="48"/>
      <c r="I526" s="48"/>
      <c r="J526" s="48"/>
      <c r="K526" s="48"/>
      <c r="L526" s="48"/>
      <c r="M526" s="48"/>
      <c r="N526" s="48"/>
    </row>
    <row r="527" spans="1:14" ht="15">
      <c r="A527" s="288" t="s">
        <v>157</v>
      </c>
      <c r="B527" s="289"/>
      <c r="C527" s="290"/>
      <c r="D527" s="92">
        <v>290</v>
      </c>
      <c r="E527" s="92"/>
      <c r="F527" s="71">
        <f>G527</f>
        <v>0</v>
      </c>
      <c r="G527" s="71">
        <f>G529+G531+G532+G533</f>
        <v>0</v>
      </c>
      <c r="H527" s="108">
        <v>0</v>
      </c>
      <c r="I527" s="71">
        <f>J527</f>
        <v>0</v>
      </c>
      <c r="J527" s="71">
        <f>J529+J531+J532+J533</f>
        <v>0</v>
      </c>
      <c r="K527" s="108">
        <v>0</v>
      </c>
      <c r="L527" s="71">
        <f>M527</f>
        <v>0</v>
      </c>
      <c r="M527" s="71">
        <f>M529+M531+M532+M533</f>
        <v>0</v>
      </c>
      <c r="N527" s="108">
        <v>0</v>
      </c>
    </row>
    <row r="528" spans="1:14" ht="15">
      <c r="A528" s="249" t="s">
        <v>8</v>
      </c>
      <c r="B528" s="250"/>
      <c r="C528" s="251"/>
      <c r="D528" s="92"/>
      <c r="E528" s="92"/>
      <c r="F528" s="71"/>
      <c r="G528" s="71"/>
      <c r="H528" s="71"/>
      <c r="I528" s="71"/>
      <c r="J528" s="71"/>
      <c r="K528" s="71"/>
      <c r="L528" s="71"/>
      <c r="M528" s="71"/>
      <c r="N528" s="71"/>
    </row>
    <row r="529" spans="1:14" ht="15" hidden="1">
      <c r="A529" s="249" t="s">
        <v>50</v>
      </c>
      <c r="B529" s="250"/>
      <c r="C529" s="251"/>
      <c r="D529" s="92"/>
      <c r="E529" s="92"/>
      <c r="F529" s="71">
        <f>G529</f>
        <v>0</v>
      </c>
      <c r="G529" s="71"/>
      <c r="H529" s="71">
        <v>0</v>
      </c>
      <c r="I529" s="71">
        <f>J529</f>
        <v>0</v>
      </c>
      <c r="J529" s="71"/>
      <c r="K529" s="71">
        <v>0</v>
      </c>
      <c r="L529" s="71">
        <f>M529</f>
        <v>0</v>
      </c>
      <c r="M529" s="71"/>
      <c r="N529" s="71">
        <v>0</v>
      </c>
    </row>
    <row r="530" spans="1:14" ht="15" hidden="1">
      <c r="A530" s="249" t="s">
        <v>159</v>
      </c>
      <c r="B530" s="250"/>
      <c r="C530" s="251"/>
      <c r="D530" s="92"/>
      <c r="E530" s="92"/>
      <c r="F530" s="71"/>
      <c r="G530" s="71"/>
      <c r="H530" s="66"/>
      <c r="I530" s="71"/>
      <c r="J530" s="71"/>
      <c r="K530" s="66"/>
      <c r="L530" s="71"/>
      <c r="M530" s="71"/>
      <c r="N530" s="66"/>
    </row>
    <row r="531" spans="1:14" ht="15" hidden="1">
      <c r="A531" s="249" t="s">
        <v>51</v>
      </c>
      <c r="B531" s="250"/>
      <c r="C531" s="251"/>
      <c r="D531" s="92"/>
      <c r="E531" s="92"/>
      <c r="F531" s="71">
        <f>G531</f>
        <v>0</v>
      </c>
      <c r="G531" s="71"/>
      <c r="H531" s="71">
        <v>0</v>
      </c>
      <c r="I531" s="71">
        <f>J531</f>
        <v>0</v>
      </c>
      <c r="J531" s="71"/>
      <c r="K531" s="71">
        <v>0</v>
      </c>
      <c r="L531" s="71">
        <f>M531</f>
        <v>0</v>
      </c>
      <c r="M531" s="71"/>
      <c r="N531" s="71">
        <v>0</v>
      </c>
    </row>
    <row r="532" spans="1:14" ht="15" hidden="1">
      <c r="A532" s="249" t="s">
        <v>160</v>
      </c>
      <c r="B532" s="250"/>
      <c r="C532" s="251"/>
      <c r="D532" s="92"/>
      <c r="E532" s="92"/>
      <c r="F532" s="71">
        <f>G532</f>
        <v>0</v>
      </c>
      <c r="G532" s="71"/>
      <c r="H532" s="71">
        <v>0</v>
      </c>
      <c r="I532" s="71">
        <f>J532</f>
        <v>0</v>
      </c>
      <c r="J532" s="71"/>
      <c r="K532" s="71">
        <v>0</v>
      </c>
      <c r="L532" s="71">
        <f>M532</f>
        <v>0</v>
      </c>
      <c r="M532" s="71"/>
      <c r="N532" s="71">
        <v>0</v>
      </c>
    </row>
    <row r="533" spans="1:14" ht="15">
      <c r="A533" s="267" t="s">
        <v>54</v>
      </c>
      <c r="B533" s="268"/>
      <c r="C533" s="269"/>
      <c r="D533" s="92"/>
      <c r="E533" s="92"/>
      <c r="F533" s="71">
        <f>G533</f>
        <v>0</v>
      </c>
      <c r="G533" s="71"/>
      <c r="H533" s="48">
        <v>0</v>
      </c>
      <c r="I533" s="71">
        <f>J533</f>
        <v>0</v>
      </c>
      <c r="J533" s="71"/>
      <c r="K533" s="48">
        <v>0</v>
      </c>
      <c r="L533" s="71">
        <f>M533</f>
        <v>0</v>
      </c>
      <c r="M533" s="71"/>
      <c r="N533" s="48">
        <v>0</v>
      </c>
    </row>
    <row r="534" spans="1:14" ht="30.75" customHeight="1">
      <c r="A534" s="288" t="s">
        <v>162</v>
      </c>
      <c r="B534" s="289"/>
      <c r="C534" s="290"/>
      <c r="D534" s="107">
        <v>300</v>
      </c>
      <c r="E534" s="107"/>
      <c r="F534" s="108">
        <f>G534</f>
        <v>11942.349999999999</v>
      </c>
      <c r="G534" s="108">
        <f>G536+G539</f>
        <v>11942.349999999999</v>
      </c>
      <c r="H534" s="108">
        <v>0</v>
      </c>
      <c r="I534" s="108">
        <f>J534</f>
        <v>34000</v>
      </c>
      <c r="J534" s="108">
        <f>J536+J539</f>
        <v>34000</v>
      </c>
      <c r="K534" s="108">
        <v>0</v>
      </c>
      <c r="L534" s="108">
        <f>M534</f>
        <v>34000</v>
      </c>
      <c r="M534" s="108">
        <f>M536+M539</f>
        <v>34000</v>
      </c>
      <c r="N534" s="108">
        <v>0</v>
      </c>
    </row>
    <row r="535" spans="1:14" ht="15">
      <c r="A535" s="249" t="s">
        <v>12</v>
      </c>
      <c r="B535" s="250"/>
      <c r="C535" s="251"/>
      <c r="D535" s="92"/>
      <c r="E535" s="92"/>
      <c r="F535" s="71"/>
      <c r="G535" s="71"/>
      <c r="H535" s="71"/>
      <c r="I535" s="71"/>
      <c r="J535" s="71"/>
      <c r="K535" s="71"/>
      <c r="L535" s="71"/>
      <c r="M535" s="71"/>
      <c r="N535" s="71"/>
    </row>
    <row r="536" spans="1:14" ht="15.75" customHeight="1">
      <c r="A536" s="249" t="s">
        <v>37</v>
      </c>
      <c r="B536" s="250"/>
      <c r="C536" s="251"/>
      <c r="D536" s="92">
        <v>310</v>
      </c>
      <c r="E536" s="92">
        <v>2019</v>
      </c>
      <c r="F536" s="71">
        <f>G536</f>
        <v>11403.349999999999</v>
      </c>
      <c r="G536" s="71">
        <f>9000+18809.89-16406.54</f>
        <v>11403.349999999999</v>
      </c>
      <c r="H536" s="71">
        <v>0</v>
      </c>
      <c r="I536" s="71">
        <f>J536</f>
        <v>9000</v>
      </c>
      <c r="J536" s="71">
        <v>9000</v>
      </c>
      <c r="K536" s="71">
        <v>0</v>
      </c>
      <c r="L536" s="71">
        <f>M536</f>
        <v>9000</v>
      </c>
      <c r="M536" s="71">
        <v>9000</v>
      </c>
      <c r="N536" s="71">
        <v>0</v>
      </c>
    </row>
    <row r="537" spans="1:14" ht="29.25" customHeight="1" hidden="1">
      <c r="A537" s="249" t="s">
        <v>38</v>
      </c>
      <c r="B537" s="250"/>
      <c r="C537" s="251"/>
      <c r="D537" s="92">
        <v>320</v>
      </c>
      <c r="E537" s="92"/>
      <c r="F537" s="71"/>
      <c r="G537" s="71"/>
      <c r="H537" s="71"/>
      <c r="I537" s="71"/>
      <c r="J537" s="71"/>
      <c r="K537" s="71"/>
      <c r="L537" s="71"/>
      <c r="M537" s="71"/>
      <c r="N537" s="71"/>
    </row>
    <row r="538" spans="1:14" ht="31.5" customHeight="1" hidden="1">
      <c r="A538" s="249" t="s">
        <v>39</v>
      </c>
      <c r="B538" s="250"/>
      <c r="C538" s="251"/>
      <c r="D538" s="92">
        <v>330</v>
      </c>
      <c r="E538" s="92"/>
      <c r="F538" s="71"/>
      <c r="G538" s="71"/>
      <c r="H538" s="71"/>
      <c r="I538" s="71"/>
      <c r="J538" s="71"/>
      <c r="K538" s="71"/>
      <c r="L538" s="71"/>
      <c r="M538" s="71"/>
      <c r="N538" s="71"/>
    </row>
    <row r="539" spans="1:14" ht="19.5" customHeight="1">
      <c r="A539" s="267" t="s">
        <v>40</v>
      </c>
      <c r="B539" s="268"/>
      <c r="C539" s="269"/>
      <c r="D539" s="98">
        <v>340</v>
      </c>
      <c r="E539" s="98">
        <v>2019</v>
      </c>
      <c r="F539" s="48">
        <f>G539</f>
        <v>539</v>
      </c>
      <c r="G539" s="48">
        <f>25000-11811.29-12649.71</f>
        <v>539</v>
      </c>
      <c r="H539" s="48">
        <v>0</v>
      </c>
      <c r="I539" s="48">
        <f>J539</f>
        <v>25000</v>
      </c>
      <c r="J539" s="48">
        <v>25000</v>
      </c>
      <c r="K539" s="48">
        <v>0</v>
      </c>
      <c r="L539" s="48">
        <f>M539</f>
        <v>25000</v>
      </c>
      <c r="M539" s="48">
        <v>25000</v>
      </c>
      <c r="N539" s="48">
        <v>0</v>
      </c>
    </row>
    <row r="540" spans="1:15" s="39" customFormat="1" ht="23.25" customHeight="1">
      <c r="A540" s="319" t="s">
        <v>226</v>
      </c>
      <c r="B540" s="320"/>
      <c r="C540" s="321"/>
      <c r="D540" s="120"/>
      <c r="E540" s="120"/>
      <c r="F540" s="121">
        <f>G540</f>
        <v>731</v>
      </c>
      <c r="G540" s="121">
        <f>G542+G547+G569+G576</f>
        <v>731</v>
      </c>
      <c r="H540" s="121">
        <v>0</v>
      </c>
      <c r="I540" s="121">
        <f>J540</f>
        <v>0</v>
      </c>
      <c r="J540" s="121">
        <f>J542+J547+J569+J576</f>
        <v>0</v>
      </c>
      <c r="K540" s="121">
        <v>0</v>
      </c>
      <c r="L540" s="121">
        <f>M540</f>
        <v>0</v>
      </c>
      <c r="M540" s="121">
        <f>M542+M547+M569+M576</f>
        <v>0</v>
      </c>
      <c r="N540" s="121">
        <v>0</v>
      </c>
      <c r="O540" s="156"/>
    </row>
    <row r="541" spans="1:14" ht="15" customHeight="1">
      <c r="A541" s="267" t="s">
        <v>168</v>
      </c>
      <c r="B541" s="268"/>
      <c r="C541" s="269"/>
      <c r="D541" s="98"/>
      <c r="E541" s="9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 ht="19.5" customHeight="1" hidden="1">
      <c r="A542" s="304" t="s">
        <v>25</v>
      </c>
      <c r="B542" s="305"/>
      <c r="C542" s="306"/>
      <c r="D542" s="107">
        <v>210</v>
      </c>
      <c r="E542" s="107"/>
      <c r="F542" s="108">
        <f>G542</f>
        <v>0</v>
      </c>
      <c r="G542" s="108">
        <f>G544+G546</f>
        <v>0</v>
      </c>
      <c r="H542" s="108">
        <v>0</v>
      </c>
      <c r="I542" s="108">
        <f>J542</f>
        <v>0</v>
      </c>
      <c r="J542" s="108">
        <f>J544+J546</f>
        <v>0</v>
      </c>
      <c r="K542" s="108">
        <v>0</v>
      </c>
      <c r="L542" s="108">
        <f>M542</f>
        <v>0</v>
      </c>
      <c r="M542" s="108">
        <f>M544+M546</f>
        <v>0</v>
      </c>
      <c r="N542" s="108">
        <v>0</v>
      </c>
    </row>
    <row r="543" spans="1:14" ht="15" hidden="1">
      <c r="A543" s="249" t="s">
        <v>12</v>
      </c>
      <c r="B543" s="250"/>
      <c r="C543" s="251"/>
      <c r="D543" s="97"/>
      <c r="E543" s="97"/>
      <c r="F543" s="71"/>
      <c r="G543" s="71"/>
      <c r="H543" s="71"/>
      <c r="I543" s="71"/>
      <c r="J543" s="71"/>
      <c r="K543" s="71"/>
      <c r="L543" s="71"/>
      <c r="M543" s="71"/>
      <c r="N543" s="71"/>
    </row>
    <row r="544" spans="1:14" ht="14.25" customHeight="1" hidden="1">
      <c r="A544" s="249" t="s">
        <v>26</v>
      </c>
      <c r="B544" s="250"/>
      <c r="C544" s="251"/>
      <c r="D544" s="92">
        <v>211</v>
      </c>
      <c r="E544" s="92"/>
      <c r="F544" s="71">
        <f>G544</f>
        <v>0</v>
      </c>
      <c r="G544" s="71"/>
      <c r="H544" s="71">
        <v>0</v>
      </c>
      <c r="I544" s="71">
        <f>J544</f>
        <v>0</v>
      </c>
      <c r="J544" s="71"/>
      <c r="K544" s="71">
        <v>0</v>
      </c>
      <c r="L544" s="71">
        <f>M544</f>
        <v>0</v>
      </c>
      <c r="M544" s="71"/>
      <c r="N544" s="71">
        <v>0</v>
      </c>
    </row>
    <row r="545" spans="1:14" ht="15" hidden="1">
      <c r="A545" s="249" t="s">
        <v>27</v>
      </c>
      <c r="B545" s="250"/>
      <c r="C545" s="251"/>
      <c r="D545" s="92">
        <v>212</v>
      </c>
      <c r="E545" s="92"/>
      <c r="F545" s="71"/>
      <c r="G545" s="71"/>
      <c r="H545" s="71"/>
      <c r="I545" s="71"/>
      <c r="J545" s="71"/>
      <c r="K545" s="71"/>
      <c r="L545" s="71"/>
      <c r="M545" s="71"/>
      <c r="N545" s="71"/>
    </row>
    <row r="546" spans="1:14" ht="14.25" customHeight="1" hidden="1">
      <c r="A546" s="273" t="s">
        <v>28</v>
      </c>
      <c r="B546" s="274"/>
      <c r="C546" s="275"/>
      <c r="D546" s="98">
        <v>213</v>
      </c>
      <c r="E546" s="98"/>
      <c r="F546" s="48">
        <f>G546</f>
        <v>0</v>
      </c>
      <c r="G546" s="48"/>
      <c r="H546" s="48">
        <v>0</v>
      </c>
      <c r="I546" s="48">
        <f>J546</f>
        <v>0</v>
      </c>
      <c r="J546" s="48"/>
      <c r="K546" s="48">
        <v>0</v>
      </c>
      <c r="L546" s="48">
        <f>M546</f>
        <v>0</v>
      </c>
      <c r="M546" s="48"/>
      <c r="N546" s="48">
        <v>0</v>
      </c>
    </row>
    <row r="547" spans="1:14" ht="15" hidden="1">
      <c r="A547" s="288" t="s">
        <v>151</v>
      </c>
      <c r="B547" s="289"/>
      <c r="C547" s="290"/>
      <c r="D547" s="103">
        <v>220</v>
      </c>
      <c r="E547" s="103"/>
      <c r="F547" s="104"/>
      <c r="G547" s="104"/>
      <c r="H547" s="104">
        <v>0</v>
      </c>
      <c r="I547" s="104"/>
      <c r="J547" s="104"/>
      <c r="K547" s="104">
        <v>0</v>
      </c>
      <c r="L547" s="104"/>
      <c r="M547" s="104"/>
      <c r="N547" s="104">
        <v>0</v>
      </c>
    </row>
    <row r="548" spans="1:14" ht="15" hidden="1">
      <c r="A548" s="249" t="s">
        <v>12</v>
      </c>
      <c r="B548" s="250"/>
      <c r="C548" s="251"/>
      <c r="D548" s="92"/>
      <c r="E548" s="92"/>
      <c r="F548" s="71"/>
      <c r="G548" s="71"/>
      <c r="H548" s="71"/>
      <c r="I548" s="71"/>
      <c r="J548" s="71"/>
      <c r="K548" s="71"/>
      <c r="L548" s="71"/>
      <c r="M548" s="71"/>
      <c r="N548" s="71"/>
    </row>
    <row r="549" spans="1:14" ht="15" hidden="1">
      <c r="A549" s="249" t="s">
        <v>29</v>
      </c>
      <c r="B549" s="250"/>
      <c r="C549" s="251"/>
      <c r="D549" s="92">
        <v>221</v>
      </c>
      <c r="E549" s="92"/>
      <c r="F549" s="71"/>
      <c r="G549" s="71"/>
      <c r="H549" s="71">
        <v>0</v>
      </c>
      <c r="I549" s="71"/>
      <c r="J549" s="71"/>
      <c r="K549" s="71">
        <v>0</v>
      </c>
      <c r="L549" s="71"/>
      <c r="M549" s="71"/>
      <c r="N549" s="71">
        <v>0</v>
      </c>
    </row>
    <row r="550" spans="1:14" ht="15" hidden="1">
      <c r="A550" s="249" t="s">
        <v>30</v>
      </c>
      <c r="B550" s="250"/>
      <c r="C550" s="251"/>
      <c r="D550" s="92">
        <v>222</v>
      </c>
      <c r="E550" s="92"/>
      <c r="F550" s="71"/>
      <c r="G550" s="71"/>
      <c r="H550" s="71"/>
      <c r="I550" s="71"/>
      <c r="J550" s="71"/>
      <c r="K550" s="71"/>
      <c r="L550" s="71"/>
      <c r="M550" s="71"/>
      <c r="N550" s="71"/>
    </row>
    <row r="551" spans="1:14" ht="15" hidden="1">
      <c r="A551" s="249" t="s">
        <v>158</v>
      </c>
      <c r="B551" s="250"/>
      <c r="C551" s="251"/>
      <c r="D551" s="92">
        <v>223</v>
      </c>
      <c r="E551" s="92"/>
      <c r="F551" s="71"/>
      <c r="G551" s="71"/>
      <c r="H551" s="71">
        <v>0</v>
      </c>
      <c r="I551" s="71"/>
      <c r="J551" s="71"/>
      <c r="K551" s="71">
        <v>0</v>
      </c>
      <c r="L551" s="71"/>
      <c r="M551" s="71"/>
      <c r="N551" s="71">
        <v>0</v>
      </c>
    </row>
    <row r="552" spans="1:14" ht="15.75" customHeight="1" hidden="1">
      <c r="A552" s="249" t="s">
        <v>8</v>
      </c>
      <c r="B552" s="250"/>
      <c r="C552" s="251"/>
      <c r="D552" s="70"/>
      <c r="E552" s="70"/>
      <c r="F552" s="71"/>
      <c r="G552" s="71"/>
      <c r="H552" s="71"/>
      <c r="I552" s="71"/>
      <c r="J552" s="71"/>
      <c r="K552" s="71"/>
      <c r="L552" s="71"/>
      <c r="M552" s="71"/>
      <c r="N552" s="71"/>
    </row>
    <row r="553" spans="1:14" ht="15" hidden="1">
      <c r="A553" s="249" t="s">
        <v>48</v>
      </c>
      <c r="B553" s="250"/>
      <c r="C553" s="251"/>
      <c r="D553" s="92"/>
      <c r="E553" s="92"/>
      <c r="F553" s="71"/>
      <c r="G553" s="71"/>
      <c r="H553" s="71">
        <v>0</v>
      </c>
      <c r="I553" s="71"/>
      <c r="J553" s="71"/>
      <c r="K553" s="71">
        <v>0</v>
      </c>
      <c r="L553" s="71"/>
      <c r="M553" s="71"/>
      <c r="N553" s="71">
        <v>0</v>
      </c>
    </row>
    <row r="554" spans="1:14" ht="15" hidden="1">
      <c r="A554" s="249" t="s">
        <v>49</v>
      </c>
      <c r="B554" s="250"/>
      <c r="C554" s="251"/>
      <c r="D554" s="92"/>
      <c r="E554" s="92"/>
      <c r="F554" s="71"/>
      <c r="G554" s="71"/>
      <c r="H554" s="71">
        <v>0</v>
      </c>
      <c r="I554" s="71"/>
      <c r="J554" s="71"/>
      <c r="K554" s="71">
        <v>0</v>
      </c>
      <c r="L554" s="71"/>
      <c r="M554" s="71"/>
      <c r="N554" s="71">
        <v>0</v>
      </c>
    </row>
    <row r="555" spans="1:14" ht="15" hidden="1">
      <c r="A555" s="249" t="s">
        <v>152</v>
      </c>
      <c r="B555" s="250"/>
      <c r="C555" s="251"/>
      <c r="D555" s="92"/>
      <c r="E555" s="92"/>
      <c r="F555" s="71"/>
      <c r="G555" s="71"/>
      <c r="H555" s="71"/>
      <c r="I555" s="71"/>
      <c r="J555" s="71"/>
      <c r="K555" s="71"/>
      <c r="L555" s="71"/>
      <c r="M555" s="71"/>
      <c r="N555" s="71"/>
    </row>
    <row r="556" spans="1:14" ht="15" hidden="1">
      <c r="A556" s="249" t="s">
        <v>153</v>
      </c>
      <c r="B556" s="250"/>
      <c r="C556" s="251"/>
      <c r="D556" s="92"/>
      <c r="E556" s="92"/>
      <c r="F556" s="71"/>
      <c r="G556" s="71"/>
      <c r="H556" s="71">
        <v>0</v>
      </c>
      <c r="I556" s="71"/>
      <c r="J556" s="71"/>
      <c r="K556" s="71">
        <v>0</v>
      </c>
      <c r="L556" s="71"/>
      <c r="M556" s="71"/>
      <c r="N556" s="71">
        <v>0</v>
      </c>
    </row>
    <row r="557" spans="1:14" ht="30.75" customHeight="1" hidden="1">
      <c r="A557" s="249" t="s">
        <v>154</v>
      </c>
      <c r="B557" s="250"/>
      <c r="C557" s="251"/>
      <c r="D557" s="92"/>
      <c r="E557" s="92"/>
      <c r="F557" s="71"/>
      <c r="G557" s="71"/>
      <c r="H557" s="71"/>
      <c r="I557" s="71"/>
      <c r="J557" s="71"/>
      <c r="K557" s="71"/>
      <c r="L557" s="71"/>
      <c r="M557" s="71"/>
      <c r="N557" s="71"/>
    </row>
    <row r="558" spans="1:14" ht="15" hidden="1">
      <c r="A558" s="249" t="s">
        <v>53</v>
      </c>
      <c r="B558" s="250"/>
      <c r="C558" s="251"/>
      <c r="D558" s="92"/>
      <c r="E558" s="92"/>
      <c r="F558" s="71"/>
      <c r="G558" s="71"/>
      <c r="H558" s="71"/>
      <c r="I558" s="71"/>
      <c r="J558" s="71"/>
      <c r="K558" s="71"/>
      <c r="L558" s="71"/>
      <c r="M558" s="71"/>
      <c r="N558" s="71"/>
    </row>
    <row r="559" spans="1:14" ht="30" customHeight="1" hidden="1">
      <c r="A559" s="249" t="s">
        <v>31</v>
      </c>
      <c r="B559" s="250"/>
      <c r="C559" s="251"/>
      <c r="D559" s="92">
        <v>224</v>
      </c>
      <c r="E559" s="92"/>
      <c r="F559" s="71"/>
      <c r="G559" s="71"/>
      <c r="H559" s="71"/>
      <c r="I559" s="71"/>
      <c r="J559" s="71"/>
      <c r="K559" s="71"/>
      <c r="L559" s="71"/>
      <c r="M559" s="71"/>
      <c r="N559" s="71"/>
    </row>
    <row r="560" spans="1:14" ht="30" customHeight="1" hidden="1">
      <c r="A560" s="249" t="s">
        <v>32</v>
      </c>
      <c r="B560" s="250"/>
      <c r="C560" s="251"/>
      <c r="D560" s="92">
        <v>225</v>
      </c>
      <c r="E560" s="92"/>
      <c r="F560" s="71"/>
      <c r="G560" s="71"/>
      <c r="H560" s="71">
        <v>0</v>
      </c>
      <c r="I560" s="71"/>
      <c r="J560" s="71"/>
      <c r="K560" s="71">
        <v>0</v>
      </c>
      <c r="L560" s="71"/>
      <c r="M560" s="71"/>
      <c r="N560" s="71">
        <v>0</v>
      </c>
    </row>
    <row r="561" spans="1:14" ht="14.25" customHeight="1" hidden="1">
      <c r="A561" s="267" t="s">
        <v>33</v>
      </c>
      <c r="B561" s="268"/>
      <c r="C561" s="269"/>
      <c r="D561" s="98">
        <v>226</v>
      </c>
      <c r="E561" s="98"/>
      <c r="F561" s="48"/>
      <c r="G561" s="48"/>
      <c r="H561" s="48">
        <v>0</v>
      </c>
      <c r="I561" s="48"/>
      <c r="J561" s="48"/>
      <c r="K561" s="48">
        <v>0</v>
      </c>
      <c r="L561" s="48"/>
      <c r="M561" s="48"/>
      <c r="N561" s="48">
        <v>0</v>
      </c>
    </row>
    <row r="562" spans="1:14" ht="29.25" customHeight="1" hidden="1">
      <c r="A562" s="288" t="s">
        <v>155</v>
      </c>
      <c r="B562" s="289"/>
      <c r="C562" s="290"/>
      <c r="D562" s="103">
        <v>240</v>
      </c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</row>
    <row r="563" spans="1:14" ht="15" hidden="1">
      <c r="A563" s="249" t="s">
        <v>12</v>
      </c>
      <c r="B563" s="250"/>
      <c r="C563" s="251"/>
      <c r="D563" s="92"/>
      <c r="E563" s="92"/>
      <c r="F563" s="71"/>
      <c r="G563" s="71"/>
      <c r="H563" s="71"/>
      <c r="I563" s="71"/>
      <c r="J563" s="71"/>
      <c r="K563" s="71"/>
      <c r="L563" s="71"/>
      <c r="M563" s="71"/>
      <c r="N563" s="71"/>
    </row>
    <row r="564" spans="1:14" ht="45" customHeight="1" hidden="1">
      <c r="A564" s="267" t="s">
        <v>34</v>
      </c>
      <c r="B564" s="268"/>
      <c r="C564" s="269"/>
      <c r="D564" s="98">
        <v>241</v>
      </c>
      <c r="E564" s="98"/>
      <c r="F564" s="48"/>
      <c r="G564" s="48"/>
      <c r="H564" s="48"/>
      <c r="I564" s="48"/>
      <c r="J564" s="48"/>
      <c r="K564" s="48"/>
      <c r="L564" s="48"/>
      <c r="M564" s="48"/>
      <c r="N564" s="48"/>
    </row>
    <row r="565" spans="1:14" ht="15" hidden="1">
      <c r="A565" s="288" t="s">
        <v>156</v>
      </c>
      <c r="B565" s="289"/>
      <c r="C565" s="290"/>
      <c r="D565" s="103">
        <v>260</v>
      </c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</row>
    <row r="566" spans="1:14" ht="15" hidden="1">
      <c r="A566" s="249" t="s">
        <v>12</v>
      </c>
      <c r="B566" s="250"/>
      <c r="C566" s="251"/>
      <c r="D566" s="92"/>
      <c r="E566" s="92"/>
      <c r="F566" s="71"/>
      <c r="G566" s="71"/>
      <c r="H566" s="71"/>
      <c r="I566" s="71"/>
      <c r="J566" s="71"/>
      <c r="K566" s="71"/>
      <c r="L566" s="71"/>
      <c r="M566" s="71"/>
      <c r="N566" s="71"/>
    </row>
    <row r="567" spans="1:14" ht="32.25" customHeight="1" hidden="1">
      <c r="A567" s="249" t="s">
        <v>35</v>
      </c>
      <c r="B567" s="250"/>
      <c r="C567" s="251"/>
      <c r="D567" s="92">
        <v>262</v>
      </c>
      <c r="E567" s="92"/>
      <c r="F567" s="71"/>
      <c r="G567" s="71"/>
      <c r="H567" s="71"/>
      <c r="I567" s="71"/>
      <c r="J567" s="71"/>
      <c r="K567" s="71"/>
      <c r="L567" s="71"/>
      <c r="M567" s="71"/>
      <c r="N567" s="71"/>
    </row>
    <row r="568" spans="1:14" ht="45" customHeight="1" hidden="1">
      <c r="A568" s="267" t="s">
        <v>36</v>
      </c>
      <c r="B568" s="268"/>
      <c r="C568" s="269"/>
      <c r="D568" s="98">
        <v>263</v>
      </c>
      <c r="E568" s="98"/>
      <c r="F568" s="48"/>
      <c r="G568" s="48"/>
      <c r="H568" s="48"/>
      <c r="I568" s="48"/>
      <c r="J568" s="48"/>
      <c r="K568" s="48"/>
      <c r="L568" s="48"/>
      <c r="M568" s="48"/>
      <c r="N568" s="48"/>
    </row>
    <row r="569" spans="1:14" ht="15" hidden="1">
      <c r="A569" s="288" t="s">
        <v>157</v>
      </c>
      <c r="B569" s="289"/>
      <c r="C569" s="290"/>
      <c r="D569" s="92">
        <v>290</v>
      </c>
      <c r="E569" s="92"/>
      <c r="F569" s="71"/>
      <c r="G569" s="71"/>
      <c r="H569" s="108">
        <v>0</v>
      </c>
      <c r="I569" s="71"/>
      <c r="J569" s="71"/>
      <c r="K569" s="108">
        <v>0</v>
      </c>
      <c r="L569" s="71"/>
      <c r="M569" s="71"/>
      <c r="N569" s="108">
        <v>0</v>
      </c>
    </row>
    <row r="570" spans="1:14" ht="15" hidden="1">
      <c r="A570" s="249" t="s">
        <v>8</v>
      </c>
      <c r="B570" s="250"/>
      <c r="C570" s="251"/>
      <c r="D570" s="92"/>
      <c r="E570" s="92"/>
      <c r="F570" s="71"/>
      <c r="G570" s="71"/>
      <c r="H570" s="71"/>
      <c r="I570" s="71"/>
      <c r="J570" s="71"/>
      <c r="K570" s="71"/>
      <c r="L570" s="71"/>
      <c r="M570" s="71"/>
      <c r="N570" s="71"/>
    </row>
    <row r="571" spans="1:14" ht="15" hidden="1">
      <c r="A571" s="249" t="s">
        <v>50</v>
      </c>
      <c r="B571" s="250"/>
      <c r="C571" s="251"/>
      <c r="D571" s="92"/>
      <c r="E571" s="92"/>
      <c r="F571" s="71"/>
      <c r="G571" s="71"/>
      <c r="H571" s="71">
        <v>0</v>
      </c>
      <c r="I571" s="71"/>
      <c r="J571" s="71"/>
      <c r="K571" s="71">
        <v>0</v>
      </c>
      <c r="L571" s="71"/>
      <c r="M571" s="71"/>
      <c r="N571" s="71">
        <v>0</v>
      </c>
    </row>
    <row r="572" spans="1:14" ht="15" hidden="1">
      <c r="A572" s="249" t="s">
        <v>159</v>
      </c>
      <c r="B572" s="250"/>
      <c r="C572" s="251"/>
      <c r="D572" s="92"/>
      <c r="E572" s="92"/>
      <c r="F572" s="71"/>
      <c r="G572" s="71"/>
      <c r="H572" s="66"/>
      <c r="I572" s="71"/>
      <c r="J572" s="71"/>
      <c r="K572" s="66"/>
      <c r="L572" s="71"/>
      <c r="M572" s="71"/>
      <c r="N572" s="66"/>
    </row>
    <row r="573" spans="1:14" ht="15" hidden="1">
      <c r="A573" s="249" t="s">
        <v>51</v>
      </c>
      <c r="B573" s="250"/>
      <c r="C573" s="251"/>
      <c r="D573" s="92"/>
      <c r="E573" s="92"/>
      <c r="F573" s="71"/>
      <c r="G573" s="71"/>
      <c r="H573" s="71">
        <v>0</v>
      </c>
      <c r="I573" s="71"/>
      <c r="J573" s="71"/>
      <c r="K573" s="71">
        <v>0</v>
      </c>
      <c r="L573" s="71"/>
      <c r="M573" s="71"/>
      <c r="N573" s="71">
        <v>0</v>
      </c>
    </row>
    <row r="574" spans="1:14" ht="15" hidden="1">
      <c r="A574" s="249" t="s">
        <v>160</v>
      </c>
      <c r="B574" s="250"/>
      <c r="C574" s="251"/>
      <c r="D574" s="92"/>
      <c r="E574" s="92"/>
      <c r="F574" s="71"/>
      <c r="G574" s="71"/>
      <c r="H574" s="71">
        <v>0</v>
      </c>
      <c r="I574" s="71"/>
      <c r="J574" s="71"/>
      <c r="K574" s="71">
        <v>0</v>
      </c>
      <c r="L574" s="71"/>
      <c r="M574" s="71"/>
      <c r="N574" s="71">
        <v>0</v>
      </c>
    </row>
    <row r="575" spans="1:14" ht="15" hidden="1">
      <c r="A575" s="267" t="s">
        <v>54</v>
      </c>
      <c r="B575" s="268"/>
      <c r="C575" s="269"/>
      <c r="D575" s="92"/>
      <c r="E575" s="92"/>
      <c r="F575" s="71"/>
      <c r="G575" s="71"/>
      <c r="H575" s="48">
        <v>0</v>
      </c>
      <c r="I575" s="71"/>
      <c r="J575" s="71"/>
      <c r="K575" s="48">
        <v>0</v>
      </c>
      <c r="L575" s="71"/>
      <c r="M575" s="71"/>
      <c r="N575" s="48">
        <v>0</v>
      </c>
    </row>
    <row r="576" spans="1:14" ht="20.25" customHeight="1">
      <c r="A576" s="288" t="s">
        <v>162</v>
      </c>
      <c r="B576" s="289"/>
      <c r="C576" s="290"/>
      <c r="D576" s="107">
        <v>300</v>
      </c>
      <c r="E576" s="107"/>
      <c r="F576" s="108">
        <f>G576</f>
        <v>731</v>
      </c>
      <c r="G576" s="108">
        <f>G578+G581</f>
        <v>731</v>
      </c>
      <c r="H576" s="108">
        <v>0</v>
      </c>
      <c r="I576" s="108">
        <f>J576</f>
        <v>0</v>
      </c>
      <c r="J576" s="108">
        <f>J578+J581</f>
        <v>0</v>
      </c>
      <c r="K576" s="108">
        <v>0</v>
      </c>
      <c r="L576" s="108">
        <f>M576</f>
        <v>0</v>
      </c>
      <c r="M576" s="108">
        <f>M578+M581</f>
        <v>0</v>
      </c>
      <c r="N576" s="108">
        <v>0</v>
      </c>
    </row>
    <row r="577" spans="1:14" ht="15">
      <c r="A577" s="249" t="s">
        <v>12</v>
      </c>
      <c r="B577" s="250"/>
      <c r="C577" s="251"/>
      <c r="D577" s="92"/>
      <c r="E577" s="92"/>
      <c r="F577" s="71"/>
      <c r="G577" s="71"/>
      <c r="H577" s="71"/>
      <c r="I577" s="71"/>
      <c r="J577" s="71"/>
      <c r="K577" s="71"/>
      <c r="L577" s="71"/>
      <c r="M577" s="71"/>
      <c r="N577" s="71"/>
    </row>
    <row r="578" spans="1:14" ht="15.75" customHeight="1" hidden="1">
      <c r="A578" s="249" t="s">
        <v>37</v>
      </c>
      <c r="B578" s="250"/>
      <c r="C578" s="251"/>
      <c r="D578" s="92">
        <v>310</v>
      </c>
      <c r="E578" s="92">
        <v>2019</v>
      </c>
      <c r="F578" s="71">
        <f>G578</f>
        <v>0</v>
      </c>
      <c r="G578" s="71"/>
      <c r="H578" s="71">
        <v>0</v>
      </c>
      <c r="I578" s="71">
        <f>J578</f>
        <v>0</v>
      </c>
      <c r="J578" s="71"/>
      <c r="K578" s="71">
        <v>0</v>
      </c>
      <c r="L578" s="71">
        <f>M578</f>
        <v>0</v>
      </c>
      <c r="M578" s="71"/>
      <c r="N578" s="71">
        <v>0</v>
      </c>
    </row>
    <row r="579" spans="1:14" ht="29.25" customHeight="1" hidden="1">
      <c r="A579" s="249" t="s">
        <v>38</v>
      </c>
      <c r="B579" s="250"/>
      <c r="C579" s="251"/>
      <c r="D579" s="92">
        <v>320</v>
      </c>
      <c r="E579" s="92"/>
      <c r="F579" s="71"/>
      <c r="G579" s="71"/>
      <c r="H579" s="71"/>
      <c r="I579" s="71"/>
      <c r="J579" s="71"/>
      <c r="K579" s="71"/>
      <c r="L579" s="71"/>
      <c r="M579" s="71"/>
      <c r="N579" s="71"/>
    </row>
    <row r="580" spans="1:14" ht="31.5" customHeight="1" hidden="1">
      <c r="A580" s="249" t="s">
        <v>39</v>
      </c>
      <c r="B580" s="250"/>
      <c r="C580" s="251"/>
      <c r="D580" s="92">
        <v>330</v>
      </c>
      <c r="E580" s="92"/>
      <c r="F580" s="71"/>
      <c r="G580" s="71"/>
      <c r="H580" s="71"/>
      <c r="I580" s="71"/>
      <c r="J580" s="71"/>
      <c r="K580" s="71"/>
      <c r="L580" s="71"/>
      <c r="M580" s="71"/>
      <c r="N580" s="71"/>
    </row>
    <row r="581" spans="1:14" ht="19.5" customHeight="1">
      <c r="A581" s="267" t="s">
        <v>40</v>
      </c>
      <c r="B581" s="268"/>
      <c r="C581" s="269"/>
      <c r="D581" s="98">
        <v>340</v>
      </c>
      <c r="E581" s="98">
        <v>2026</v>
      </c>
      <c r="F581" s="48">
        <f>G581</f>
        <v>731</v>
      </c>
      <c r="G581" s="71">
        <v>731</v>
      </c>
      <c r="H581" s="48">
        <v>0</v>
      </c>
      <c r="I581" s="48">
        <f>J581</f>
        <v>0</v>
      </c>
      <c r="J581" s="71">
        <v>0</v>
      </c>
      <c r="K581" s="48">
        <v>0</v>
      </c>
      <c r="L581" s="48">
        <f>M581</f>
        <v>0</v>
      </c>
      <c r="M581" s="71">
        <v>0</v>
      </c>
      <c r="N581" s="48">
        <v>0</v>
      </c>
    </row>
    <row r="582" spans="1:14" ht="15">
      <c r="A582" s="316" t="s">
        <v>42</v>
      </c>
      <c r="B582" s="316"/>
      <c r="C582" s="316"/>
      <c r="D582" s="126"/>
      <c r="E582" s="126"/>
      <c r="F582" s="108"/>
      <c r="G582" s="108"/>
      <c r="H582" s="108"/>
      <c r="I582" s="108"/>
      <c r="J582" s="108"/>
      <c r="K582" s="108"/>
      <c r="L582" s="108"/>
      <c r="M582" s="108"/>
      <c r="N582" s="108"/>
    </row>
    <row r="583" spans="1:14" ht="15">
      <c r="A583" s="322" t="s">
        <v>170</v>
      </c>
      <c r="B583" s="322"/>
      <c r="C583" s="322"/>
      <c r="D583" s="70" t="s">
        <v>17</v>
      </c>
      <c r="E583" s="70"/>
      <c r="F583" s="71"/>
      <c r="G583" s="71"/>
      <c r="H583" s="71"/>
      <c r="I583" s="71"/>
      <c r="J583" s="71"/>
      <c r="K583" s="71"/>
      <c r="L583" s="71"/>
      <c r="M583" s="71"/>
      <c r="N583" s="71"/>
    </row>
    <row r="584" spans="1:14" ht="17.25" customHeight="1">
      <c r="A584" s="317" t="s">
        <v>171</v>
      </c>
      <c r="B584" s="317"/>
      <c r="C584" s="317"/>
      <c r="D584" s="76" t="s">
        <v>17</v>
      </c>
      <c r="E584" s="76"/>
      <c r="F584" s="48"/>
      <c r="G584" s="48"/>
      <c r="H584" s="48"/>
      <c r="I584" s="48"/>
      <c r="J584" s="48"/>
      <c r="K584" s="48"/>
      <c r="L584" s="48"/>
      <c r="M584" s="48"/>
      <c r="N584" s="48"/>
    </row>
    <row r="585" spans="1:14" ht="17.25" customHeight="1">
      <c r="A585" s="127"/>
      <c r="B585" s="127"/>
      <c r="C585" s="323"/>
      <c r="D585" s="323"/>
      <c r="E585" s="128"/>
      <c r="F585" s="127"/>
      <c r="G585" s="127"/>
      <c r="H585" s="127"/>
      <c r="I585" s="127"/>
      <c r="J585" s="127"/>
      <c r="K585" s="127"/>
      <c r="L585" s="127"/>
      <c r="M585" s="127"/>
      <c r="N585" s="127"/>
    </row>
    <row r="586" spans="1:14" ht="15">
      <c r="A586" s="128"/>
      <c r="B586" s="128"/>
      <c r="C586" s="128"/>
      <c r="D586" s="128"/>
      <c r="E586" s="130"/>
      <c r="F586" s="131"/>
      <c r="G586" s="131"/>
      <c r="H586" s="131"/>
      <c r="I586" s="131"/>
      <c r="J586" s="131"/>
      <c r="K586" s="131"/>
      <c r="L586" s="131"/>
      <c r="M586" s="131"/>
      <c r="N586" s="131"/>
    </row>
    <row r="587" spans="1:14" ht="15.75" customHeight="1">
      <c r="A587" s="326" t="s">
        <v>44</v>
      </c>
      <c r="B587" s="326"/>
      <c r="C587" s="326"/>
      <c r="D587" s="326"/>
      <c r="E587" s="129"/>
      <c r="F587" s="52"/>
      <c r="G587" s="189" t="s">
        <v>191</v>
      </c>
      <c r="H587" s="189"/>
      <c r="I587" s="52"/>
      <c r="J587" s="329"/>
      <c r="K587" s="329"/>
      <c r="L587" s="52"/>
      <c r="M587" s="329"/>
      <c r="N587" s="329"/>
    </row>
    <row r="588" spans="1:14" ht="15">
      <c r="A588" s="127"/>
      <c r="B588" s="127"/>
      <c r="C588" s="127"/>
      <c r="D588" s="128"/>
      <c r="E588" s="130" t="s">
        <v>172</v>
      </c>
      <c r="F588" s="131"/>
      <c r="G588" s="327" t="s">
        <v>173</v>
      </c>
      <c r="H588" s="327"/>
      <c r="I588" s="131"/>
      <c r="J588" s="330"/>
      <c r="K588" s="330"/>
      <c r="L588" s="131"/>
      <c r="M588" s="330"/>
      <c r="N588" s="330"/>
    </row>
    <row r="589" spans="1:14" ht="15">
      <c r="A589" s="127"/>
      <c r="B589" s="127"/>
      <c r="C589" s="127"/>
      <c r="D589" s="128"/>
      <c r="E589" s="130"/>
      <c r="F589" s="131"/>
      <c r="G589" s="131"/>
      <c r="H589" s="131"/>
      <c r="I589" s="131"/>
      <c r="J589" s="131"/>
      <c r="K589" s="131"/>
      <c r="L589" s="131"/>
      <c r="M589" s="131"/>
      <c r="N589" s="131"/>
    </row>
    <row r="590" spans="1:14" ht="15">
      <c r="A590" s="326" t="s">
        <v>43</v>
      </c>
      <c r="B590" s="326"/>
      <c r="C590" s="326"/>
      <c r="D590" s="326"/>
      <c r="E590" s="129"/>
      <c r="F590" s="52"/>
      <c r="G590" s="189" t="str">
        <f>G587</f>
        <v>О.В. Зайцева</v>
      </c>
      <c r="H590" s="189"/>
      <c r="I590" s="52"/>
      <c r="J590" s="329"/>
      <c r="K590" s="329"/>
      <c r="L590" s="52"/>
      <c r="M590" s="329"/>
      <c r="N590" s="329"/>
    </row>
    <row r="591" spans="1:14" ht="20.25" customHeight="1">
      <c r="A591" s="328" t="s">
        <v>183</v>
      </c>
      <c r="B591" s="328"/>
      <c r="C591" s="328"/>
      <c r="D591" s="128"/>
      <c r="E591" s="130" t="s">
        <v>172</v>
      </c>
      <c r="F591" s="131"/>
      <c r="G591" s="327" t="s">
        <v>173</v>
      </c>
      <c r="H591" s="327"/>
      <c r="I591" s="131"/>
      <c r="J591" s="330"/>
      <c r="K591" s="330"/>
      <c r="L591" s="131"/>
      <c r="M591" s="330"/>
      <c r="N591" s="330"/>
    </row>
    <row r="592" spans="1:14" ht="9.75" customHeight="1">
      <c r="A592" s="127"/>
      <c r="B592" s="127"/>
      <c r="C592" s="127"/>
      <c r="D592" s="128"/>
      <c r="E592" s="128"/>
      <c r="F592" s="52"/>
      <c r="G592" s="52"/>
      <c r="H592" s="52"/>
      <c r="I592" s="52"/>
      <c r="J592" s="52"/>
      <c r="K592" s="52"/>
      <c r="L592" s="52"/>
      <c r="M592" s="52"/>
      <c r="N592" s="52"/>
    </row>
    <row r="593" spans="1:14" ht="15">
      <c r="A593" s="324" t="s">
        <v>270</v>
      </c>
      <c r="B593" s="325"/>
      <c r="C593" s="325"/>
      <c r="D593" s="128"/>
      <c r="E593" s="128"/>
      <c r="F593" s="52"/>
      <c r="G593" s="52"/>
      <c r="H593" s="52"/>
      <c r="I593" s="52"/>
      <c r="J593" s="52"/>
      <c r="K593" s="52"/>
      <c r="L593" s="52"/>
      <c r="M593" s="52"/>
      <c r="N593" s="52"/>
    </row>
    <row r="595" spans="3:15" s="134" customFormat="1" ht="18.75">
      <c r="C595" s="223" t="s">
        <v>262</v>
      </c>
      <c r="D595" s="223"/>
      <c r="E595" s="223"/>
      <c r="F595" s="223"/>
      <c r="G595" s="223"/>
      <c r="O595" s="162"/>
    </row>
    <row r="596" spans="5:15" s="134" customFormat="1" ht="18.75">
      <c r="E596" s="137" t="s">
        <v>263</v>
      </c>
      <c r="F596" s="137" t="s">
        <v>265</v>
      </c>
      <c r="G596" s="137" t="s">
        <v>274</v>
      </c>
      <c r="H596" s="224"/>
      <c r="I596" s="224"/>
      <c r="O596" s="162"/>
    </row>
    <row r="597" spans="5:15" s="134" customFormat="1" ht="18.75">
      <c r="E597" s="142">
        <v>210</v>
      </c>
      <c r="F597" s="143">
        <f>F598+F599+F600</f>
        <v>12613053.69</v>
      </c>
      <c r="G597" s="137"/>
      <c r="H597" s="136"/>
      <c r="I597" s="136"/>
      <c r="O597" s="162"/>
    </row>
    <row r="598" spans="5:15" s="134" customFormat="1" ht="18.75">
      <c r="E598" s="139">
        <v>211</v>
      </c>
      <c r="F598" s="140">
        <f>G47+G97+G48+G326</f>
        <v>9708572.7</v>
      </c>
      <c r="G598" s="168">
        <f>F598-G326</f>
        <v>9495853.7</v>
      </c>
      <c r="H598" s="221">
        <f>F598-G326</f>
        <v>9495853.7</v>
      </c>
      <c r="I598" s="222"/>
      <c r="O598" s="162"/>
    </row>
    <row r="599" spans="5:15" s="134" customFormat="1" ht="18.75">
      <c r="E599" s="139">
        <v>212</v>
      </c>
      <c r="F599" s="140">
        <f>G49+F142+F187</f>
        <v>27600</v>
      </c>
      <c r="G599" s="141"/>
      <c r="O599" s="162"/>
    </row>
    <row r="600" spans="5:15" s="134" customFormat="1" ht="18.75">
      <c r="E600" s="139">
        <v>213</v>
      </c>
      <c r="F600" s="140">
        <f>G50+G99+G51+G328</f>
        <v>2876880.99</v>
      </c>
      <c r="G600" s="168">
        <f>F600-G328</f>
        <v>2812161.99</v>
      </c>
      <c r="O600" s="162"/>
    </row>
    <row r="601" spans="4:15" s="134" customFormat="1" ht="18.75">
      <c r="D601" s="135"/>
      <c r="E601" s="139">
        <v>221</v>
      </c>
      <c r="F601" s="140">
        <f>G54+G102+G331+G423+G507</f>
        <v>97204.13</v>
      </c>
      <c r="G601" s="138"/>
      <c r="O601" s="162"/>
    </row>
    <row r="602" spans="4:15" s="134" customFormat="1" ht="18.75">
      <c r="D602" s="135"/>
      <c r="E602" s="139">
        <v>222</v>
      </c>
      <c r="F602" s="140">
        <f>G55</f>
        <v>105303.5</v>
      </c>
      <c r="G602" s="138"/>
      <c r="O602" s="162"/>
    </row>
    <row r="603" spans="4:15" s="134" customFormat="1" ht="18.75">
      <c r="D603" s="135"/>
      <c r="E603" s="139">
        <v>223</v>
      </c>
      <c r="F603" s="140">
        <f>G56+G104+G333+G467</f>
        <v>1868751.69</v>
      </c>
      <c r="G603" s="138"/>
      <c r="O603" s="162"/>
    </row>
    <row r="604" spans="4:15" s="134" customFormat="1" ht="18.75">
      <c r="D604" s="135"/>
      <c r="E604" s="139">
        <v>225</v>
      </c>
      <c r="F604" s="140">
        <f>G65+G113+G207+G252+G273+G342+G392+G434+G518</f>
        <v>797768.02</v>
      </c>
      <c r="G604" s="138"/>
      <c r="O604" s="162"/>
    </row>
    <row r="605" spans="4:15" s="134" customFormat="1" ht="18.75">
      <c r="D605" s="135"/>
      <c r="E605" s="139">
        <v>226</v>
      </c>
      <c r="F605" s="140">
        <f>G66+G114+G253+G274+G343+G435+G519+G92</f>
        <v>1286487.9200000002</v>
      </c>
      <c r="G605" s="138"/>
      <c r="O605" s="162"/>
    </row>
    <row r="606" spans="5:15" s="134" customFormat="1" ht="18.75">
      <c r="E606" s="139">
        <v>290</v>
      </c>
      <c r="F606" s="140">
        <f>G74+G122+G351+G443+G93</f>
        <v>347705.88</v>
      </c>
      <c r="G606" s="138"/>
      <c r="O606" s="162"/>
    </row>
    <row r="607" spans="5:15" s="134" customFormat="1" ht="18.75">
      <c r="E607" s="139">
        <v>310</v>
      </c>
      <c r="F607" s="140">
        <f>G83+G131+G360+G452+G536</f>
        <v>99431.35</v>
      </c>
      <c r="G607" s="138"/>
      <c r="O607" s="162"/>
    </row>
    <row r="608" spans="5:15" s="134" customFormat="1" ht="18.75">
      <c r="E608" s="139">
        <v>340</v>
      </c>
      <c r="F608" s="140">
        <f>G86+G134+G363+G455+G539+G581</f>
        <v>280611.05</v>
      </c>
      <c r="G608" s="138"/>
      <c r="O608" s="162"/>
    </row>
    <row r="609" spans="5:15" s="134" customFormat="1" ht="18.75">
      <c r="E609" s="139"/>
      <c r="F609" s="140">
        <f>SUM(F598:F608)</f>
        <v>17496317.23</v>
      </c>
      <c r="G609" s="138"/>
      <c r="O609" s="162"/>
    </row>
    <row r="610" spans="5:15" s="134" customFormat="1" ht="18.75">
      <c r="E610" s="139"/>
      <c r="F610" s="140">
        <f>G40-F609</f>
        <v>3560</v>
      </c>
      <c r="G610" s="141" t="s">
        <v>264</v>
      </c>
      <c r="O610" s="162"/>
    </row>
    <row r="611" s="134" customFormat="1" ht="18.75">
      <c r="O611" s="162"/>
    </row>
  </sheetData>
  <sheetProtection/>
  <mergeCells count="610">
    <mergeCell ref="L2:L3"/>
    <mergeCell ref="M2:N2"/>
    <mergeCell ref="M587:N587"/>
    <mergeCell ref="M588:N588"/>
    <mergeCell ref="M590:N590"/>
    <mergeCell ref="M591:N591"/>
    <mergeCell ref="I2:I3"/>
    <mergeCell ref="J2:K2"/>
    <mergeCell ref="J587:K587"/>
    <mergeCell ref="J588:K588"/>
    <mergeCell ref="J590:K590"/>
    <mergeCell ref="J591:K591"/>
    <mergeCell ref="A584:C584"/>
    <mergeCell ref="C585:D585"/>
    <mergeCell ref="A593:C593"/>
    <mergeCell ref="A587:D587"/>
    <mergeCell ref="G587:H587"/>
    <mergeCell ref="G588:H588"/>
    <mergeCell ref="A590:D590"/>
    <mergeCell ref="G590:H590"/>
    <mergeCell ref="G591:H591"/>
    <mergeCell ref="A591:C591"/>
    <mergeCell ref="A578:C578"/>
    <mergeCell ref="A579:C579"/>
    <mergeCell ref="A580:C580"/>
    <mergeCell ref="A581:C581"/>
    <mergeCell ref="A582:C582"/>
    <mergeCell ref="A583:C583"/>
    <mergeCell ref="A572:C572"/>
    <mergeCell ref="A573:C573"/>
    <mergeCell ref="A574:C574"/>
    <mergeCell ref="A575:C575"/>
    <mergeCell ref="A576:C576"/>
    <mergeCell ref="A577:C577"/>
    <mergeCell ref="A566:C566"/>
    <mergeCell ref="A567:C567"/>
    <mergeCell ref="A568:C568"/>
    <mergeCell ref="A569:C569"/>
    <mergeCell ref="A570:C570"/>
    <mergeCell ref="A571:C571"/>
    <mergeCell ref="A560:C560"/>
    <mergeCell ref="A561:C561"/>
    <mergeCell ref="A562:C562"/>
    <mergeCell ref="A563:C563"/>
    <mergeCell ref="A564:C564"/>
    <mergeCell ref="A565:C565"/>
    <mergeCell ref="A554:C554"/>
    <mergeCell ref="A555:C555"/>
    <mergeCell ref="A556:C556"/>
    <mergeCell ref="A557:C557"/>
    <mergeCell ref="A558:C558"/>
    <mergeCell ref="A559:C559"/>
    <mergeCell ref="A548:C548"/>
    <mergeCell ref="A549:C549"/>
    <mergeCell ref="A550:C550"/>
    <mergeCell ref="A551:C551"/>
    <mergeCell ref="A552:C552"/>
    <mergeCell ref="A553:C553"/>
    <mergeCell ref="A542:C542"/>
    <mergeCell ref="A543:C543"/>
    <mergeCell ref="A544:C544"/>
    <mergeCell ref="A545:C545"/>
    <mergeCell ref="A546:C546"/>
    <mergeCell ref="A547:C547"/>
    <mergeCell ref="A536:C536"/>
    <mergeCell ref="A537:C537"/>
    <mergeCell ref="A538:C538"/>
    <mergeCell ref="A539:C539"/>
    <mergeCell ref="A540:C540"/>
    <mergeCell ref="A541:C541"/>
    <mergeCell ref="A530:C530"/>
    <mergeCell ref="A531:C531"/>
    <mergeCell ref="A532:C532"/>
    <mergeCell ref="A533:C533"/>
    <mergeCell ref="A534:C534"/>
    <mergeCell ref="A535:C535"/>
    <mergeCell ref="A524:C524"/>
    <mergeCell ref="A525:C525"/>
    <mergeCell ref="A526:C526"/>
    <mergeCell ref="A527:C527"/>
    <mergeCell ref="A528:C528"/>
    <mergeCell ref="A529:C529"/>
    <mergeCell ref="A518:C518"/>
    <mergeCell ref="A519:C519"/>
    <mergeCell ref="A520:C520"/>
    <mergeCell ref="A521:C521"/>
    <mergeCell ref="A522:C522"/>
    <mergeCell ref="A523:C523"/>
    <mergeCell ref="A512:C512"/>
    <mergeCell ref="A513:C513"/>
    <mergeCell ref="A514:C514"/>
    <mergeCell ref="A515:C515"/>
    <mergeCell ref="A516:C516"/>
    <mergeCell ref="A517:C517"/>
    <mergeCell ref="A506:C506"/>
    <mergeCell ref="A507:C507"/>
    <mergeCell ref="A508:C508"/>
    <mergeCell ref="A509:C509"/>
    <mergeCell ref="A510:C510"/>
    <mergeCell ref="A511:C511"/>
    <mergeCell ref="A500:C500"/>
    <mergeCell ref="A501:C501"/>
    <mergeCell ref="A502:C502"/>
    <mergeCell ref="A503:C503"/>
    <mergeCell ref="A504:C504"/>
    <mergeCell ref="A505:C505"/>
    <mergeCell ref="A494:C494"/>
    <mergeCell ref="A495:C495"/>
    <mergeCell ref="A496:C496"/>
    <mergeCell ref="A497:C497"/>
    <mergeCell ref="A498:C498"/>
    <mergeCell ref="A499:C499"/>
    <mergeCell ref="A488:C488"/>
    <mergeCell ref="A489:C489"/>
    <mergeCell ref="A490:C490"/>
    <mergeCell ref="A491:C491"/>
    <mergeCell ref="A492:C492"/>
    <mergeCell ref="A493:C493"/>
    <mergeCell ref="A482:C482"/>
    <mergeCell ref="A483:C483"/>
    <mergeCell ref="A484:C484"/>
    <mergeCell ref="A485:C485"/>
    <mergeCell ref="A486:C486"/>
    <mergeCell ref="A487:C487"/>
    <mergeCell ref="A476:C476"/>
    <mergeCell ref="A477:C477"/>
    <mergeCell ref="A478:C478"/>
    <mergeCell ref="A479:C479"/>
    <mergeCell ref="A480:C480"/>
    <mergeCell ref="A481:C481"/>
    <mergeCell ref="A470:C470"/>
    <mergeCell ref="A471:C471"/>
    <mergeCell ref="A472:C472"/>
    <mergeCell ref="A473:C473"/>
    <mergeCell ref="A474:C474"/>
    <mergeCell ref="A475:C475"/>
    <mergeCell ref="A464:C464"/>
    <mergeCell ref="A465:C465"/>
    <mergeCell ref="A466:C466"/>
    <mergeCell ref="A467:C467"/>
    <mergeCell ref="A468:C468"/>
    <mergeCell ref="A469:C469"/>
    <mergeCell ref="A458:C458"/>
    <mergeCell ref="A459:C459"/>
    <mergeCell ref="A460:C460"/>
    <mergeCell ref="A461:C461"/>
    <mergeCell ref="A462:C462"/>
    <mergeCell ref="A463:C463"/>
    <mergeCell ref="A452:C452"/>
    <mergeCell ref="A453:C453"/>
    <mergeCell ref="A454:C454"/>
    <mergeCell ref="A455:C455"/>
    <mergeCell ref="A456:C456"/>
    <mergeCell ref="A457:C457"/>
    <mergeCell ref="A446:C446"/>
    <mergeCell ref="A447:C447"/>
    <mergeCell ref="A448:C448"/>
    <mergeCell ref="A449:C449"/>
    <mergeCell ref="A450:C450"/>
    <mergeCell ref="A451:C451"/>
    <mergeCell ref="A440:C440"/>
    <mergeCell ref="A441:C441"/>
    <mergeCell ref="A442:C442"/>
    <mergeCell ref="A443:C443"/>
    <mergeCell ref="A444:C444"/>
    <mergeCell ref="A445:C445"/>
    <mergeCell ref="A434:C434"/>
    <mergeCell ref="A435:C435"/>
    <mergeCell ref="A436:C436"/>
    <mergeCell ref="A437:C437"/>
    <mergeCell ref="A438:C438"/>
    <mergeCell ref="A439:C439"/>
    <mergeCell ref="A428:C428"/>
    <mergeCell ref="A429:C429"/>
    <mergeCell ref="A430:C430"/>
    <mergeCell ref="A431:C431"/>
    <mergeCell ref="A432:C432"/>
    <mergeCell ref="A433:C433"/>
    <mergeCell ref="A422:C422"/>
    <mergeCell ref="A423:C423"/>
    <mergeCell ref="A424:C424"/>
    <mergeCell ref="A425:C425"/>
    <mergeCell ref="A426:C426"/>
    <mergeCell ref="A427:C427"/>
    <mergeCell ref="A416:C416"/>
    <mergeCell ref="A417:C417"/>
    <mergeCell ref="A418:C418"/>
    <mergeCell ref="A419:C419"/>
    <mergeCell ref="A420:C420"/>
    <mergeCell ref="A421:C421"/>
    <mergeCell ref="A410:C410"/>
    <mergeCell ref="A411:C411"/>
    <mergeCell ref="A412:C412"/>
    <mergeCell ref="A413:C413"/>
    <mergeCell ref="A414:C414"/>
    <mergeCell ref="A415:C415"/>
    <mergeCell ref="A404:C404"/>
    <mergeCell ref="A405:C405"/>
    <mergeCell ref="A406:C406"/>
    <mergeCell ref="A407:C407"/>
    <mergeCell ref="A408:C408"/>
    <mergeCell ref="A409:C409"/>
    <mergeCell ref="A398:C398"/>
    <mergeCell ref="A399:C399"/>
    <mergeCell ref="A400:C400"/>
    <mergeCell ref="A401:C401"/>
    <mergeCell ref="A402:C402"/>
    <mergeCell ref="A403:C403"/>
    <mergeCell ref="A392:C392"/>
    <mergeCell ref="A393:C393"/>
    <mergeCell ref="A394:C394"/>
    <mergeCell ref="A395:C395"/>
    <mergeCell ref="A396:C396"/>
    <mergeCell ref="A397:C397"/>
    <mergeCell ref="A386:C386"/>
    <mergeCell ref="A387:C387"/>
    <mergeCell ref="A388:C388"/>
    <mergeCell ref="A389:C389"/>
    <mergeCell ref="A390:C390"/>
    <mergeCell ref="A391:C391"/>
    <mergeCell ref="A380:C380"/>
    <mergeCell ref="A381:C381"/>
    <mergeCell ref="A382:C382"/>
    <mergeCell ref="A383:C383"/>
    <mergeCell ref="A384:C384"/>
    <mergeCell ref="A385:C385"/>
    <mergeCell ref="A374:C374"/>
    <mergeCell ref="A375:C375"/>
    <mergeCell ref="A376:C376"/>
    <mergeCell ref="A377:C377"/>
    <mergeCell ref="A378:C378"/>
    <mergeCell ref="A379:C379"/>
    <mergeCell ref="A368:C368"/>
    <mergeCell ref="A369:C369"/>
    <mergeCell ref="A370:C370"/>
    <mergeCell ref="A371:C371"/>
    <mergeCell ref="A372:C372"/>
    <mergeCell ref="A373:C373"/>
    <mergeCell ref="A362:C362"/>
    <mergeCell ref="A363:C363"/>
    <mergeCell ref="A364:C364"/>
    <mergeCell ref="A365:C365"/>
    <mergeCell ref="A366:C366"/>
    <mergeCell ref="A367:C367"/>
    <mergeCell ref="A356:C356"/>
    <mergeCell ref="A357:C357"/>
    <mergeCell ref="A358:C358"/>
    <mergeCell ref="A359:C359"/>
    <mergeCell ref="A360:C360"/>
    <mergeCell ref="A361:C361"/>
    <mergeCell ref="A350:C350"/>
    <mergeCell ref="A351:C351"/>
    <mergeCell ref="A352:C352"/>
    <mergeCell ref="A353:C353"/>
    <mergeCell ref="A354:C354"/>
    <mergeCell ref="A355:C355"/>
    <mergeCell ref="A344:C344"/>
    <mergeCell ref="A345:C345"/>
    <mergeCell ref="A346:C346"/>
    <mergeCell ref="A347:C347"/>
    <mergeCell ref="A348:C348"/>
    <mergeCell ref="A349:C349"/>
    <mergeCell ref="A338:C338"/>
    <mergeCell ref="A339:C339"/>
    <mergeCell ref="A340:C340"/>
    <mergeCell ref="A341:C341"/>
    <mergeCell ref="A342:C342"/>
    <mergeCell ref="A343:C343"/>
    <mergeCell ref="A332:C332"/>
    <mergeCell ref="A333:C333"/>
    <mergeCell ref="A334:C334"/>
    <mergeCell ref="A335:C335"/>
    <mergeCell ref="A336:C336"/>
    <mergeCell ref="A337:C337"/>
    <mergeCell ref="A326:C326"/>
    <mergeCell ref="A327:C327"/>
    <mergeCell ref="A328:C328"/>
    <mergeCell ref="A329:C329"/>
    <mergeCell ref="A330:C330"/>
    <mergeCell ref="A331:C331"/>
    <mergeCell ref="A320:C320"/>
    <mergeCell ref="A321:C321"/>
    <mergeCell ref="A322:C322"/>
    <mergeCell ref="A323:C323"/>
    <mergeCell ref="A324:C324"/>
    <mergeCell ref="A325:C325"/>
    <mergeCell ref="A314:C314"/>
    <mergeCell ref="A315:C315"/>
    <mergeCell ref="A316:C316"/>
    <mergeCell ref="A317:C317"/>
    <mergeCell ref="A318:C318"/>
    <mergeCell ref="A319:C319"/>
    <mergeCell ref="A308:C308"/>
    <mergeCell ref="A309:C309"/>
    <mergeCell ref="A310:C310"/>
    <mergeCell ref="A311:C311"/>
    <mergeCell ref="A312:C312"/>
    <mergeCell ref="A313:C313"/>
    <mergeCell ref="A302:C302"/>
    <mergeCell ref="A303:C303"/>
    <mergeCell ref="A304:C304"/>
    <mergeCell ref="A305:C305"/>
    <mergeCell ref="A306:C306"/>
    <mergeCell ref="A307:C307"/>
    <mergeCell ref="A296:C296"/>
    <mergeCell ref="A297:C297"/>
    <mergeCell ref="A298:C298"/>
    <mergeCell ref="A299:C299"/>
    <mergeCell ref="A300:C300"/>
    <mergeCell ref="A301:C301"/>
    <mergeCell ref="A290:C290"/>
    <mergeCell ref="A291:C291"/>
    <mergeCell ref="A292:C292"/>
    <mergeCell ref="A293:C293"/>
    <mergeCell ref="A294:C294"/>
    <mergeCell ref="A295:C295"/>
    <mergeCell ref="A284:C284"/>
    <mergeCell ref="A285:C285"/>
    <mergeCell ref="A286:C286"/>
    <mergeCell ref="A287:C287"/>
    <mergeCell ref="A288:C288"/>
    <mergeCell ref="A289:C289"/>
    <mergeCell ref="A278:C278"/>
    <mergeCell ref="A279:C279"/>
    <mergeCell ref="A280:C280"/>
    <mergeCell ref="A281:C281"/>
    <mergeCell ref="A282:C282"/>
    <mergeCell ref="A283:C283"/>
    <mergeCell ref="A272:C272"/>
    <mergeCell ref="A273:C273"/>
    <mergeCell ref="A274:C274"/>
    <mergeCell ref="A275:C275"/>
    <mergeCell ref="A276:C276"/>
    <mergeCell ref="A277:C277"/>
    <mergeCell ref="A266:C266"/>
    <mergeCell ref="A267:C267"/>
    <mergeCell ref="A268:C268"/>
    <mergeCell ref="A269:C269"/>
    <mergeCell ref="A270:C270"/>
    <mergeCell ref="A271:C271"/>
    <mergeCell ref="A260:C260"/>
    <mergeCell ref="A261:C261"/>
    <mergeCell ref="A262:C262"/>
    <mergeCell ref="A263:C263"/>
    <mergeCell ref="A264:C264"/>
    <mergeCell ref="A265:C265"/>
    <mergeCell ref="A254:C254"/>
    <mergeCell ref="A255:C255"/>
    <mergeCell ref="A256:C256"/>
    <mergeCell ref="A257:C257"/>
    <mergeCell ref="A258:C258"/>
    <mergeCell ref="A259:C259"/>
    <mergeCell ref="A248:C248"/>
    <mergeCell ref="A249:C249"/>
    <mergeCell ref="A250:C250"/>
    <mergeCell ref="A251:C251"/>
    <mergeCell ref="A252:C252"/>
    <mergeCell ref="A253:C253"/>
    <mergeCell ref="A242:C242"/>
    <mergeCell ref="A243:C243"/>
    <mergeCell ref="A244:C244"/>
    <mergeCell ref="A245:C245"/>
    <mergeCell ref="A246:C246"/>
    <mergeCell ref="A247:C247"/>
    <mergeCell ref="A236:C236"/>
    <mergeCell ref="A237:C237"/>
    <mergeCell ref="A238:C238"/>
    <mergeCell ref="A239:C239"/>
    <mergeCell ref="A240:C240"/>
    <mergeCell ref="A241:C241"/>
    <mergeCell ref="A230:C230"/>
    <mergeCell ref="A231:C231"/>
    <mergeCell ref="A232:C232"/>
    <mergeCell ref="A233:C233"/>
    <mergeCell ref="A234:C234"/>
    <mergeCell ref="A235:C235"/>
    <mergeCell ref="A224:C224"/>
    <mergeCell ref="A225:C225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00:C200"/>
    <mergeCell ref="A201:C201"/>
    <mergeCell ref="A202:C202"/>
    <mergeCell ref="A203:C203"/>
    <mergeCell ref="A204:C204"/>
    <mergeCell ref="A205:C205"/>
    <mergeCell ref="A194:C194"/>
    <mergeCell ref="A195:C195"/>
    <mergeCell ref="A196:C196"/>
    <mergeCell ref="A197:C197"/>
    <mergeCell ref="A198:C198"/>
    <mergeCell ref="A199:C199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8:C158"/>
    <mergeCell ref="A159:C159"/>
    <mergeCell ref="A160:C160"/>
    <mergeCell ref="A161:C161"/>
    <mergeCell ref="A162:C162"/>
    <mergeCell ref="A163:C163"/>
    <mergeCell ref="A152:C152"/>
    <mergeCell ref="A153:C153"/>
    <mergeCell ref="A154:C154"/>
    <mergeCell ref="A155:C155"/>
    <mergeCell ref="A156:C156"/>
    <mergeCell ref="A157:C157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5:C135"/>
    <mergeCell ref="A51:C51"/>
    <mergeCell ref="A136:C136"/>
    <mergeCell ref="A137:C137"/>
    <mergeCell ref="A138:C138"/>
    <mergeCell ref="A139:C139"/>
    <mergeCell ref="A133:C133"/>
    <mergeCell ref="A134:C134"/>
    <mergeCell ref="A132:C132"/>
    <mergeCell ref="A125:C125"/>
    <mergeCell ref="A127:C127"/>
    <mergeCell ref="A128:C128"/>
    <mergeCell ref="A129:C129"/>
    <mergeCell ref="A130:C130"/>
    <mergeCell ref="A131:C131"/>
    <mergeCell ref="A121:C121"/>
    <mergeCell ref="A122:C122"/>
    <mergeCell ref="A123:C123"/>
    <mergeCell ref="A124:C124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88:C88"/>
    <mergeCell ref="A89:C89"/>
    <mergeCell ref="A90:C90"/>
    <mergeCell ref="A94:C94"/>
    <mergeCell ref="A95:C95"/>
    <mergeCell ref="A96:C96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4:C44"/>
    <mergeCell ref="A45:C45"/>
    <mergeCell ref="A46:C46"/>
    <mergeCell ref="A47:C47"/>
    <mergeCell ref="A49:C49"/>
    <mergeCell ref="A50:C50"/>
    <mergeCell ref="A48:C48"/>
    <mergeCell ref="A38:C38"/>
    <mergeCell ref="A39:C39"/>
    <mergeCell ref="A40:C40"/>
    <mergeCell ref="A41:C41"/>
    <mergeCell ref="A42:C42"/>
    <mergeCell ref="A43:C43"/>
    <mergeCell ref="A31:C31"/>
    <mergeCell ref="A32:C32"/>
    <mergeCell ref="A33:C33"/>
    <mergeCell ref="A35:C35"/>
    <mergeCell ref="A36:C36"/>
    <mergeCell ref="A37:C37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1:C11"/>
    <mergeCell ref="A12:C12"/>
    <mergeCell ref="A13:C13"/>
    <mergeCell ref="A14:C14"/>
    <mergeCell ref="A15:C15"/>
    <mergeCell ref="A18:C18"/>
    <mergeCell ref="A17:C17"/>
    <mergeCell ref="A16:C16"/>
    <mergeCell ref="A5:C5"/>
    <mergeCell ref="A6:C6"/>
    <mergeCell ref="A7:C7"/>
    <mergeCell ref="A8:C8"/>
    <mergeCell ref="A9:C9"/>
    <mergeCell ref="A10:C10"/>
    <mergeCell ref="H598:I598"/>
    <mergeCell ref="C595:G595"/>
    <mergeCell ref="H596:I596"/>
    <mergeCell ref="A1:H1"/>
    <mergeCell ref="A2:C3"/>
    <mergeCell ref="D2:D3"/>
    <mergeCell ref="E2:E3"/>
    <mergeCell ref="F2:F3"/>
    <mergeCell ref="G2:H2"/>
    <mergeCell ref="A4:C4"/>
  </mergeCells>
  <printOptions/>
  <pageMargins left="0.3937007874015748" right="0.11811023622047245" top="0.1968503937007874" bottom="0.15748031496062992" header="0.15748031496062992" footer="0.15748031496062992"/>
  <pageSetup orientation="landscape" paperSize="9" scale="50" r:id="rId1"/>
  <rowBreaks count="5" manualBreakCount="5">
    <brk id="27" max="13" man="1"/>
    <brk id="121" max="13" man="1"/>
    <brk id="321" max="13" man="1"/>
    <brk id="472" max="13" man="1"/>
    <brk id="59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глав.бух.</dc:creator>
  <cp:keywords/>
  <dc:description/>
  <cp:lastModifiedBy>глав.бух.</cp:lastModifiedBy>
  <cp:lastPrinted>2015-06-25T07:14:53Z</cp:lastPrinted>
  <dcterms:created xsi:type="dcterms:W3CDTF">2011-09-28T11:36:26Z</dcterms:created>
  <dcterms:modified xsi:type="dcterms:W3CDTF">2015-06-25T07:14:57Z</dcterms:modified>
  <cp:category/>
  <cp:version/>
  <cp:contentType/>
  <cp:contentStatus/>
</cp:coreProperties>
</file>